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ludmila.souckova\Desktop\Poptávková řízení\Haškova\Haškova_osázení\"/>
    </mc:Choice>
  </mc:AlternateContent>
  <xr:revisionPtr revIDLastSave="0" documentId="13_ncr:1_{84BA57A8-490B-461D-A268-1DD1F0A0AF86}" xr6:coauthVersionLast="47" xr6:coauthVersionMax="47" xr10:uidLastSave="{00000000-0000-0000-0000-000000000000}"/>
  <bookViews>
    <workbookView xWindow="-120" yWindow="-120" windowWidth="29040" windowHeight="15720" tabRatio="429" xr2:uid="{00000000-000D-0000-FFFF-FFFF00000000}"/>
  </bookViews>
  <sheets>
    <sheet name="výkaz" sheetId="1" r:id="rId1"/>
  </sheets>
  <definedNames>
    <definedName name="__xlnm.Print_Area_1">výkaz!$A$25:$G$113</definedName>
    <definedName name="Excel_BuiltIn_Print_Area_1_1">výkaz!$A$25:$G$113</definedName>
    <definedName name="Excel_BuiltIn_Print_Area_1_1_1">výkaz!$A$25:$G$113</definedName>
    <definedName name="Excel_BuiltIn_Print_Area_1_1_1_1">výkaz!$A$42:$G$113</definedName>
    <definedName name="Excel_BuiltIn_Print_Area_2">"#REF!"</definedName>
    <definedName name="Excel_BuiltIn_Print_Area_2_1">"#REF!"</definedName>
    <definedName name="_xlnm.Print_Area" localSheetId="0">výkaz!$A$1:$G$113</definedName>
  </definedNames>
  <calcPr calcId="191029"/>
</workbook>
</file>

<file path=xl/calcChain.xml><?xml version="1.0" encoding="utf-8"?>
<calcChain xmlns="http://schemas.openxmlformats.org/spreadsheetml/2006/main">
  <c r="F18" i="1" l="1"/>
  <c r="F16" i="1"/>
  <c r="F11" i="1"/>
  <c r="E109" i="1" l="1"/>
  <c r="E98" i="1"/>
  <c r="E100" i="1"/>
  <c r="G106" i="1"/>
  <c r="G105" i="1"/>
  <c r="G104" i="1"/>
  <c r="E79" i="1"/>
  <c r="E78" i="1"/>
  <c r="E76" i="1"/>
  <c r="G67" i="1"/>
  <c r="E66" i="1"/>
  <c r="G66" i="1" s="1"/>
  <c r="E73" i="1"/>
  <c r="G73" i="1" s="1"/>
  <c r="G103" i="1" l="1"/>
  <c r="G107" i="1" s="1"/>
  <c r="G65" i="1"/>
  <c r="G63" i="1"/>
  <c r="G48" i="1" l="1"/>
  <c r="G47" i="1"/>
  <c r="G39" i="1"/>
  <c r="G38" i="1"/>
  <c r="G37" i="1"/>
  <c r="G36" i="1"/>
  <c r="G35" i="1"/>
  <c r="E40" i="1"/>
  <c r="E61" i="1" s="1"/>
  <c r="G72" i="1"/>
  <c r="E57" i="1"/>
  <c r="G57" i="1" s="1"/>
  <c r="E64" i="1" l="1"/>
  <c r="G64" i="1" s="1"/>
  <c r="E62" i="1"/>
  <c r="G62" i="1" s="1"/>
  <c r="G61" i="1"/>
  <c r="G49" i="1"/>
  <c r="G40" i="1"/>
  <c r="G56" i="1"/>
  <c r="G68" i="1" l="1"/>
  <c r="E111" i="1"/>
  <c r="G111" i="1" s="1"/>
  <c r="G112" i="1"/>
  <c r="G79" i="1"/>
  <c r="G32" i="1" l="1"/>
  <c r="G31" i="1"/>
  <c r="G30" i="1"/>
  <c r="G29" i="1"/>
  <c r="E33" i="1" l="1"/>
  <c r="E51" i="1" s="1"/>
  <c r="G28" i="1"/>
  <c r="G33" i="1" s="1"/>
  <c r="G41" i="1" s="1"/>
  <c r="G42" i="1" s="1"/>
  <c r="E54" i="1" l="1"/>
  <c r="E55" i="1"/>
  <c r="E52" i="1"/>
  <c r="G52" i="1" s="1"/>
  <c r="E53" i="1"/>
  <c r="G53" i="1" s="1"/>
  <c r="G51" i="1" l="1"/>
  <c r="E91" i="1" l="1"/>
  <c r="E90" i="1"/>
  <c r="E89" i="1"/>
  <c r="E88" i="1"/>
  <c r="E84" i="1"/>
  <c r="G55" i="1"/>
  <c r="G84" i="1" l="1"/>
  <c r="G76" i="1"/>
  <c r="G88" i="1" l="1"/>
  <c r="G89" i="1" l="1"/>
  <c r="G87" i="1"/>
  <c r="E99" i="1" l="1"/>
  <c r="G90" i="1" l="1"/>
  <c r="G99" i="1"/>
  <c r="G74" i="1" l="1"/>
  <c r="G54" i="1"/>
  <c r="G75" i="1" l="1"/>
  <c r="E82" i="1"/>
  <c r="E80" i="1"/>
  <c r="G80" i="1" s="1"/>
  <c r="G78" i="1"/>
  <c r="G58" i="1"/>
  <c r="G59" i="1" s="1"/>
  <c r="G100" i="1"/>
  <c r="E77" i="1"/>
  <c r="G77" i="1" s="1"/>
  <c r="E83" i="1"/>
  <c r="G83" i="1" s="1"/>
  <c r="G109" i="1"/>
  <c r="E81" i="1" l="1"/>
  <c r="G81" i="1" s="1"/>
  <c r="G82" i="1"/>
  <c r="G98" i="1"/>
  <c r="G110" i="1"/>
  <c r="G85" i="1" l="1"/>
  <c r="G91" i="1"/>
  <c r="G101" i="1"/>
  <c r="G113" i="1" s="1"/>
  <c r="F7" i="1" l="1"/>
  <c r="G92" i="1"/>
  <c r="G93" i="1" s="1"/>
  <c r="F9" i="1" l="1"/>
  <c r="F20" i="1" l="1"/>
</calcChain>
</file>

<file path=xl/sharedStrings.xml><?xml version="1.0" encoding="utf-8"?>
<sst xmlns="http://schemas.openxmlformats.org/spreadsheetml/2006/main" count="198" uniqueCount="119">
  <si>
    <t>Náklady za rostlinný materiál</t>
  </si>
  <si>
    <t>latinský název</t>
  </si>
  <si>
    <t>český název</t>
  </si>
  <si>
    <t>výsadbová velikost</t>
  </si>
  <si>
    <t>cena za kus</t>
  </si>
  <si>
    <t>levandule lékařská</t>
  </si>
  <si>
    <t xml:space="preserve">název </t>
  </si>
  <si>
    <t>ks</t>
  </si>
  <si>
    <t>m2</t>
  </si>
  <si>
    <t>m3</t>
  </si>
  <si>
    <t>kg</t>
  </si>
  <si>
    <t xml:space="preserve">Založení trávníku zahradnickým způsobem včetně ceny osiva a první seče </t>
  </si>
  <si>
    <t xml:space="preserve">Založení trávníku zahradnickým způsobem včetně ceny osiva – celkem </t>
  </si>
  <si>
    <t>Hnojení půdy nebo trávníku v rovině nebo ve svahu 1:5 umělým hnojivem na široko</t>
  </si>
  <si>
    <t>t</t>
  </si>
  <si>
    <t>R</t>
  </si>
  <si>
    <t>specifikace</t>
  </si>
  <si>
    <t xml:space="preserve">Výsadba kontejnerového keře </t>
  </si>
  <si>
    <t xml:space="preserve">Obdělávání půdy hrabáním v rovině  nebo na svahu do 1:5 </t>
  </si>
  <si>
    <t>Obdělání půdy kultivátorováním, v rovině nebo na svahu do 1:5</t>
  </si>
  <si>
    <t xml:space="preserve">Dovoz materiálu do 20 km na místo </t>
  </si>
  <si>
    <t xml:space="preserve">Dodání travního osiva (Parková směs) při výsevku 250 kg/ha </t>
  </si>
  <si>
    <t>Trávníkové hnojivo 30 g/m2, vč. ceny dopravy materiálu</t>
  </si>
  <si>
    <t xml:space="preserve">Nižší keře a půdopokryvné rostliny </t>
  </si>
  <si>
    <t>Dodávka kokosové rohože 540 g/m2, + 5 % překrytí, včetně trnů na záhony ve svazích přes 1:2 do 1:1, vč. ceny dopravy materiálu</t>
  </si>
  <si>
    <t>počet kusů</t>
  </si>
  <si>
    <t>cena celkem bez DPH</t>
  </si>
  <si>
    <t>m</t>
  </si>
  <si>
    <t>Následná péče o výsadby v 1. roce</t>
  </si>
  <si>
    <t xml:space="preserve">Následná péče o výsadby v 1. roce - keřové výsadby </t>
  </si>
  <si>
    <t>Následná péče o výsadby v 1. roce - keřové výsadby - celkem</t>
  </si>
  <si>
    <t xml:space="preserve">Následná péče o výsadby v 1. roce - travnaté plochy </t>
  </si>
  <si>
    <t>Následná péče o výsadby v 1. roce - travnaté plochy - celkem</t>
  </si>
  <si>
    <t>Následná péče o výsadby v 1. roce - celkem</t>
  </si>
  <si>
    <t>Nižší keře a půdopokryvné rostliny - celkem</t>
  </si>
  <si>
    <t>m.j.</t>
  </si>
  <si>
    <t>Náklady za práce - sadové úpravy</t>
  </si>
  <si>
    <t>Dovoz vody pro zálivku rostlin na vzdálenost do 1000 m</t>
  </si>
  <si>
    <t>Přesun hmot pro sadovnické a krajinářské účely - strojně dopravní vzdálenost do 5000 m</t>
  </si>
  <si>
    <t>Doprava rostlinného materiálu</t>
  </si>
  <si>
    <t>kpl</t>
  </si>
  <si>
    <t>Regenerace trávníků</t>
  </si>
  <si>
    <t>Prořezání trávníku hloubky do 5 mm bez přísevu travního osiva při souvislé ploše do 1000 m2 v rovině nebo na svahu do 1:5</t>
  </si>
  <si>
    <t xml:space="preserve">Regnerace trávníků – celkem </t>
  </si>
  <si>
    <t>Výsadba kontejnerového keře – celkem</t>
  </si>
  <si>
    <t>Stavba:</t>
  </si>
  <si>
    <t>REKAPITULACE ROZPOČTU</t>
  </si>
  <si>
    <t>Cena celkem bez DPH</t>
  </si>
  <si>
    <t>Sazba DPH - 21 %</t>
  </si>
  <si>
    <t xml:space="preserve">Cena s DPH </t>
  </si>
  <si>
    <t>Náklady za práce - sadové úpravy - celkem</t>
  </si>
  <si>
    <t>Náklady za rostlinný materiál -  celkem</t>
  </si>
  <si>
    <t>Ocelová pásovina, tloušťka 5 mm, výška 200 mm, včetně kotvícíh prvků, materiál a doprava</t>
  </si>
  <si>
    <t>Osazení obruby z ocelové pásoviny  včetně začištění</t>
  </si>
  <si>
    <t>Založení parkového trávníku na půdě předem připravené plochy do 1000 m2 výsevem včetně utažení  v rovině nebo na svahu do 1:5</t>
  </si>
  <si>
    <t>Pokosení parkového trávníku při souvislé ploše do 1 000 m2 s odvozem do 20 km v rovině nebo svahu do 1:5, 3x</t>
  </si>
  <si>
    <t>Výsadba květin do připravené půdy se zalitím do připravené půdy, se zalitím květin hrnkovaných o průměru květináče přes 80 do 120 mm</t>
  </si>
  <si>
    <t xml:space="preserve">	Rozprostření a urovnání ornice v rovině nebo ve svahu sklonu do 1:5 strojně při souvislé ploše přes 100 do 500 m2, tl. vrstvy do 200 mm</t>
  </si>
  <si>
    <t xml:space="preserve">	Provzdušnění travnatých ploch hloubky do 100 mm, průměru provzdušňovacích otvorů do 25 mm s přísevem travního osiva, souvislé plochy do 1000 m2 v rovině nebo na svahu do 1:5</t>
  </si>
  <si>
    <t>Zapískování travnatých ploch vrstvou písku tl. do 20 mm souvislé plochy do 1000 m2 v rovině nebo na svahu do 1:5 vč. rozprostření, zapravení a uválení písku hladkým válcem</t>
  </si>
  <si>
    <t>Hnojení tabletovým hnojivem s obsahem ureaformu hořčíku a stopových prvků  vč. Dodávky (1 ks tablet / nižší keř nebo půdopokryvná rostlina), vč. ceny dopravy materiálu a aplikace</t>
  </si>
  <si>
    <t>Absorbční prostředek - práškový koncentrát  v dávce 10 g ke každému nižšímu keři nebo  půdopokryvné rostlině, vč. ceny dopravy materiálu a aplikace</t>
  </si>
  <si>
    <t>Pokosení trávníku parkového přes 1000 do 10 000 m2 v rovině nebo na svahu do 1:5 včetně shrabání a naložení shrabu na dopravní prostředek, odvozem do 20 km a se složením (8x / rok)</t>
  </si>
  <si>
    <t>Zalití rostlin vodou plochy záhonů jednotlivě přes 20 m2 (8x / rok, 20 l / m2)</t>
  </si>
  <si>
    <t>Rozmístění rostlin na záhony</t>
  </si>
  <si>
    <t>Cotoneaster dammeri 'Coral Beauty'</t>
  </si>
  <si>
    <t>Hypericum calycinum</t>
  </si>
  <si>
    <t>Symphoricarpos chenaultii 'Hancock'</t>
  </si>
  <si>
    <t>Lonicera nitida</t>
  </si>
  <si>
    <t>třezalka kalíškatá</t>
  </si>
  <si>
    <t>skalník Dammerův</t>
  </si>
  <si>
    <t>ptačí zob vejčitolistý</t>
  </si>
  <si>
    <t>zimolez lesklý</t>
  </si>
  <si>
    <t>pámelník Chenaultův</t>
  </si>
  <si>
    <t>15-20</t>
  </si>
  <si>
    <t>20-30</t>
  </si>
  <si>
    <t>40-60</t>
  </si>
  <si>
    <t>Ligustrum ovalifolium</t>
  </si>
  <si>
    <t>Trávníkový pěstební substrát tl. vrstvy 0,05 m (násobeno koeficientem slehnutí zeminy 1,2), vč. dopravy materiálu</t>
  </si>
  <si>
    <t>Dodání travního osiva (Parková směs) při výsevku 2 g/m2</t>
  </si>
  <si>
    <t xml:space="preserve">Dodání křemičitého písku při spotřebě 4 l/m2  </t>
  </si>
  <si>
    <t>Uložení bioodpadu vzniklého následnou péčí o výsadby v 1.roce na skládku  (100 kg bioodpadu na jednu seč a pletí)</t>
  </si>
  <si>
    <t>Náklady na dopravu pro 1. rok následné péče</t>
  </si>
  <si>
    <t>Obnova zeleně veřejného prostoru</t>
  </si>
  <si>
    <t>Zpevnění svahu jutovou, nebo kokosovou rohoží na svahu přes 1:2 do 1:1 vč. Kotvících kolíků</t>
  </si>
  <si>
    <t>Trvalky a traviny</t>
  </si>
  <si>
    <t>Trvalky a traviny - celkem</t>
  </si>
  <si>
    <t>Aster novae - angliae 'Abendsonne'</t>
  </si>
  <si>
    <t>hvězdnice novoanglická</t>
  </si>
  <si>
    <t>Aster novi - belgii</t>
  </si>
  <si>
    <t>hvězdnice novobelgická</t>
  </si>
  <si>
    <t>Calamagrostis x acutiflora 'Karl Foester'</t>
  </si>
  <si>
    <t>třtina</t>
  </si>
  <si>
    <t>Geranium nodosum 'Simon'</t>
  </si>
  <si>
    <t>kakost</t>
  </si>
  <si>
    <t>Helleborus orientalis</t>
  </si>
  <si>
    <t>čemeřice</t>
  </si>
  <si>
    <t>k9</t>
  </si>
  <si>
    <t xml:space="preserve">Příprava trvalkových záhonů </t>
  </si>
  <si>
    <t xml:space="preserve">Příprava trvalkových záhonů  – celkem </t>
  </si>
  <si>
    <t>Sejmutí drnu tl do 100 mm s přemístěním do 50 m nebo naložením na dopravní prostředek, odvozem na skládku</t>
  </si>
  <si>
    <t>Uložení  materiálu na skládku a skládkovné</t>
  </si>
  <si>
    <t>Výsadba květin</t>
  </si>
  <si>
    <t>Pěstební substrát 0,01 m3 / 1 ks, včetně ceny dopravy materiálu</t>
  </si>
  <si>
    <t>Výsadba květin - celkem</t>
  </si>
  <si>
    <t>Mulčování vysazených rostlin mulčovací kůrou, tloušťky do 100 mm na rovině nebo svahu do 1:5</t>
  </si>
  <si>
    <t>Dodávka mulčovací kůry tl. vrstvy 0,1 m, vč. ceny dopravy materiálu</t>
  </si>
  <si>
    <t>Zalití rostlin vodou plochy záhonů jednotlivě do 20 m2 (8x / rok, 20 l / m2)</t>
  </si>
  <si>
    <t>Odplevelení výsadeb květin v rovině nebo na svahu do 1:5 včetně likvidace odpadu, naložení, odvezení a se složením do 20 km (5x / rok)</t>
  </si>
  <si>
    <t>Odstranění odkvetlých a odumřelých částí rostlin ze záhonů trvalek, včetně vynesení a naložení odpadu a odvozu do 20 km se složením (1x / rok)</t>
  </si>
  <si>
    <t>Následná péče o výsadby v 1. roce - trvalkové záhony</t>
  </si>
  <si>
    <t>Následná péče o výsadby v 1. roce  - trvalkové záhony - celkem</t>
  </si>
  <si>
    <t>Výsadba dřeviny s balem D přes 0,1 do 0,2 m do jamky se zalitím ve svahu přes 1:5 do 1:2</t>
  </si>
  <si>
    <t>Hloubení jamek bez výměny půdy zeminy skupiny 1 až 4 obj přes 0,02 do 0,05 m3 ve svahu přes 1:5 do 1:2</t>
  </si>
  <si>
    <t xml:space="preserve">	183102133</t>
  </si>
  <si>
    <t>Ošetřování vysazených dřevin ve skupinách ve svahu přes 1:2 do 1:1</t>
  </si>
  <si>
    <t>Ošetření vysazených rostlin ve skupinách v rovině nebo na svahu do 1:5</t>
  </si>
  <si>
    <t>Odplevelení souvislých keřových skupin ve svahu do 1:2 včetně likvidace odpadu, naložení, odvezení a se složením do 20 km (2x / rok)</t>
  </si>
  <si>
    <t xml:space="preserve">Následná péče o výsadby po dobu jednoho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</si>
</sst>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Kč-405];[Red]\-#,##0.00\ [$Kč-405]"/>
    <numFmt numFmtId="165" formatCode="#,##0\ [$Kč-405];[Red]\-#,##0\ [$Kč-405]"/>
    <numFmt numFmtId="166" formatCode="#,##0.00&quot; Kč&quot;"/>
    <numFmt numFmtId="167" formatCode="0.000"/>
    <numFmt numFmtId="168" formatCode="0.0"/>
    <numFmt numFmtId="169" formatCode="#,##0.00\ &quot;Kč&quot;"/>
    <numFmt numFmtId="170" formatCode="0.00%;\-0.00%"/>
  </numFmts>
  <fonts count="2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3"/>
      <color rgb="FFFF0000"/>
      <name val="Arial"/>
      <family val="2"/>
      <charset val="238"/>
    </font>
    <font>
      <sz val="8"/>
      <color indexed="55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31"/>
      </patternFill>
    </fill>
    <fill>
      <patternFill patternType="solid">
        <fgColor rgb="FFFFFF99"/>
        <bgColor indexed="2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1" fillId="0" borderId="0"/>
  </cellStyleXfs>
  <cellXfs count="195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/>
    <xf numFmtId="0" fontId="8" fillId="0" borderId="0" xfId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4" borderId="0" xfId="1" applyFont="1" applyFill="1"/>
    <xf numFmtId="0" fontId="4" fillId="4" borderId="0" xfId="1" applyFont="1" applyFill="1"/>
    <xf numFmtId="0" fontId="8" fillId="0" borderId="0" xfId="1"/>
    <xf numFmtId="0" fontId="5" fillId="7" borderId="1" xfId="1" applyFont="1" applyFill="1" applyBorder="1" applyAlignment="1">
      <alignment vertical="center"/>
    </xf>
    <xf numFmtId="0" fontId="13" fillId="0" borderId="0" xfId="1" applyFont="1"/>
    <xf numFmtId="0" fontId="8" fillId="9" borderId="0" xfId="1" applyFill="1"/>
    <xf numFmtId="0" fontId="3" fillId="10" borderId="1" xfId="1" applyFont="1" applyFill="1" applyBorder="1" applyAlignment="1">
      <alignment horizontal="center" vertical="center"/>
    </xf>
    <xf numFmtId="0" fontId="3" fillId="10" borderId="0" xfId="1" applyFont="1" applyFill="1"/>
    <xf numFmtId="0" fontId="3" fillId="11" borderId="1" xfId="1" applyFont="1" applyFill="1" applyBorder="1" applyAlignment="1">
      <alignment horizontal="center" vertical="center"/>
    </xf>
    <xf numFmtId="0" fontId="8" fillId="12" borderId="0" xfId="1" applyFill="1" applyAlignment="1">
      <alignment vertical="center"/>
    </xf>
    <xf numFmtId="0" fontId="8" fillId="12" borderId="0" xfId="1" applyFill="1"/>
    <xf numFmtId="0" fontId="8" fillId="13" borderId="0" xfId="1" applyFill="1"/>
    <xf numFmtId="0" fontId="7" fillId="13" borderId="0" xfId="1" applyFont="1" applyFill="1"/>
    <xf numFmtId="164" fontId="8" fillId="5" borderId="0" xfId="1" applyNumberFormat="1" applyFill="1" applyAlignment="1">
      <alignment horizontal="center" vertical="center"/>
    </xf>
    <xf numFmtId="165" fontId="7" fillId="5" borderId="0" xfId="1" applyNumberFormat="1" applyFont="1" applyFill="1" applyAlignment="1">
      <alignment vertical="center"/>
    </xf>
    <xf numFmtId="169" fontId="3" fillId="0" borderId="0" xfId="1" applyNumberFormat="1" applyFont="1" applyAlignment="1">
      <alignment vertical="center"/>
    </xf>
    <xf numFmtId="1" fontId="3" fillId="0" borderId="1" xfId="1" applyNumberFormat="1" applyFont="1" applyBorder="1" applyAlignment="1">
      <alignment horizontal="center" vertical="center"/>
    </xf>
    <xf numFmtId="0" fontId="3" fillId="12" borderId="0" xfId="1" applyFont="1" applyFill="1"/>
    <xf numFmtId="0" fontId="3" fillId="10" borderId="0" xfId="1" applyFont="1" applyFill="1" applyAlignment="1">
      <alignment vertical="center"/>
    </xf>
    <xf numFmtId="0" fontId="3" fillId="4" borderId="0" xfId="1" applyFont="1" applyFill="1" applyAlignment="1">
      <alignment vertical="center"/>
    </xf>
    <xf numFmtId="0" fontId="4" fillId="4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3" fillId="1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7" fillId="13" borderId="0" xfId="1" applyFont="1" applyFill="1" applyAlignment="1">
      <alignment vertical="center"/>
    </xf>
    <xf numFmtId="0" fontId="8" fillId="0" borderId="0" xfId="1" applyAlignment="1">
      <alignment vertical="center"/>
    </xf>
    <xf numFmtId="0" fontId="8" fillId="13" borderId="0" xfId="1" applyFill="1" applyAlignment="1">
      <alignment vertical="center"/>
    </xf>
    <xf numFmtId="0" fontId="8" fillId="9" borderId="0" xfId="1" applyFill="1" applyAlignment="1">
      <alignment vertical="center"/>
    </xf>
    <xf numFmtId="169" fontId="4" fillId="11" borderId="1" xfId="1" applyNumberFormat="1" applyFont="1" applyFill="1" applyBorder="1" applyAlignment="1">
      <alignment vertical="center"/>
    </xf>
    <xf numFmtId="169" fontId="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12" borderId="0" xfId="1" applyFont="1" applyFill="1" applyAlignment="1">
      <alignment horizontal="center" vertical="center"/>
    </xf>
    <xf numFmtId="0" fontId="14" fillId="0" borderId="0" xfId="4" applyFont="1"/>
    <xf numFmtId="0" fontId="14" fillId="12" borderId="0" xfId="4" applyFont="1" applyFill="1"/>
    <xf numFmtId="0" fontId="14" fillId="0" borderId="0" xfId="4" applyFont="1" applyAlignment="1" applyProtection="1">
      <alignment horizontal="left" vertical="center"/>
      <protection locked="0"/>
    </xf>
    <xf numFmtId="0" fontId="14" fillId="12" borderId="0" xfId="4" applyFont="1" applyFill="1" applyAlignment="1" applyProtection="1">
      <alignment horizontal="left" vertical="center"/>
      <protection locked="0"/>
    </xf>
    <xf numFmtId="0" fontId="5" fillId="17" borderId="0" xfId="1" applyFont="1" applyFill="1" applyAlignment="1">
      <alignment vertical="center"/>
    </xf>
    <xf numFmtId="0" fontId="15" fillId="16" borderId="0" xfId="4" applyFont="1" applyFill="1" applyAlignment="1">
      <alignment vertical="center"/>
    </xf>
    <xf numFmtId="169" fontId="15" fillId="16" borderId="1" xfId="4" applyNumberFormat="1" applyFont="1" applyFill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7" fillId="12" borderId="0" xfId="1" applyFont="1" applyFill="1" applyAlignment="1">
      <alignment horizontal="left" vertical="center"/>
    </xf>
    <xf numFmtId="0" fontId="3" fillId="12" borderId="0" xfId="4" applyFont="1" applyFill="1"/>
    <xf numFmtId="0" fontId="3" fillId="0" borderId="0" xfId="4" applyFont="1"/>
    <xf numFmtId="0" fontId="16" fillId="0" borderId="0" xfId="1" applyFont="1" applyAlignment="1">
      <alignment horizontal="center" vertical="center"/>
    </xf>
    <xf numFmtId="0" fontId="13" fillId="0" borderId="0" xfId="4" applyFont="1"/>
    <xf numFmtId="0" fontId="13" fillId="0" borderId="0" xfId="0" applyFont="1"/>
    <xf numFmtId="0" fontId="13" fillId="12" borderId="0" xfId="4" applyFont="1" applyFill="1"/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164" fontId="13" fillId="0" borderId="0" xfId="1" applyNumberFormat="1" applyFont="1" applyAlignment="1">
      <alignment horizontal="center" vertical="center"/>
    </xf>
    <xf numFmtId="0" fontId="16" fillId="12" borderId="0" xfId="1" applyFont="1" applyFill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17" fillId="0" borderId="0" xfId="4" applyFont="1" applyAlignment="1" applyProtection="1">
      <alignment horizontal="left" vertical="center"/>
      <protection locked="0"/>
    </xf>
    <xf numFmtId="170" fontId="17" fillId="0" borderId="0" xfId="4" applyNumberFormat="1" applyFont="1" applyAlignment="1" applyProtection="1">
      <alignment vertical="center"/>
      <protection locked="0"/>
    </xf>
    <xf numFmtId="164" fontId="4" fillId="18" borderId="1" xfId="4" applyNumberFormat="1" applyFont="1" applyFill="1" applyBorder="1" applyAlignment="1">
      <alignment vertical="center"/>
    </xf>
    <xf numFmtId="164" fontId="4" fillId="19" borderId="1" xfId="4" applyNumberFormat="1" applyFont="1" applyFill="1" applyBorder="1" applyAlignment="1">
      <alignment vertical="center"/>
    </xf>
    <xf numFmtId="164" fontId="4" fillId="13" borderId="1" xfId="4" applyNumberFormat="1" applyFont="1" applyFill="1" applyBorder="1" applyAlignment="1">
      <alignment vertical="center"/>
    </xf>
    <xf numFmtId="0" fontId="14" fillId="12" borderId="0" xfId="4" applyFont="1" applyFill="1" applyAlignment="1">
      <alignment vertical="center"/>
    </xf>
    <xf numFmtId="0" fontId="14" fillId="0" borderId="0" xfId="4" applyFont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169" fontId="5" fillId="0" borderId="1" xfId="1" applyNumberFormat="1" applyFont="1" applyBorder="1" applyAlignment="1">
      <alignment horizontal="right" vertical="center" wrapText="1"/>
    </xf>
    <xf numFmtId="169" fontId="4" fillId="2" borderId="1" xfId="1" applyNumberFormat="1" applyFont="1" applyFill="1" applyBorder="1" applyAlignment="1">
      <alignment vertical="center"/>
    </xf>
    <xf numFmtId="169" fontId="3" fillId="0" borderId="1" xfId="1" applyNumberFormat="1" applyFont="1" applyBorder="1" applyAlignment="1">
      <alignment vertical="center"/>
    </xf>
    <xf numFmtId="14" fontId="3" fillId="6" borderId="1" xfId="1" applyNumberFormat="1" applyFont="1" applyFill="1" applyBorder="1" applyAlignment="1">
      <alignment horizontal="center" vertical="center"/>
    </xf>
    <xf numFmtId="169" fontId="4" fillId="6" borderId="1" xfId="1" applyNumberFormat="1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167" fontId="3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 vertical="center"/>
    </xf>
    <xf numFmtId="168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0" fontId="3" fillId="12" borderId="1" xfId="1" applyFont="1" applyFill="1" applyBorder="1" applyAlignment="1">
      <alignment horizontal="center" vertical="center"/>
    </xf>
    <xf numFmtId="167" fontId="3" fillId="12" borderId="1" xfId="1" applyNumberFormat="1" applyFont="1" applyFill="1" applyBorder="1" applyAlignment="1">
      <alignment horizontal="center" vertical="center"/>
    </xf>
    <xf numFmtId="164" fontId="3" fillId="12" borderId="1" xfId="1" applyNumberFormat="1" applyFont="1" applyFill="1" applyBorder="1" applyAlignment="1">
      <alignment horizontal="right" vertical="center"/>
    </xf>
    <xf numFmtId="169" fontId="3" fillId="12" borderId="1" xfId="1" applyNumberFormat="1" applyFont="1" applyFill="1" applyBorder="1" applyAlignment="1">
      <alignment vertical="center"/>
    </xf>
    <xf numFmtId="9" fontId="3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  <xf numFmtId="169" fontId="4" fillId="5" borderId="1" xfId="1" applyNumberFormat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9" fontId="3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right" vertical="center"/>
    </xf>
    <xf numFmtId="0" fontId="3" fillId="12" borderId="1" xfId="0" applyFont="1" applyFill="1" applyBorder="1" applyAlignment="1">
      <alignment horizontal="center" vertical="center"/>
    </xf>
    <xf numFmtId="2" fontId="3" fillId="12" borderId="1" xfId="1" applyNumberFormat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9" fontId="4" fillId="3" borderId="1" xfId="1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8" fontId="3" fillId="12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169" fontId="4" fillId="7" borderId="1" xfId="1" applyNumberFormat="1" applyFont="1" applyFill="1" applyBorder="1" applyAlignment="1">
      <alignment vertical="center"/>
    </xf>
    <xf numFmtId="169" fontId="3" fillId="0" borderId="1" xfId="1" applyNumberFormat="1" applyFont="1" applyBorder="1" applyAlignment="1">
      <alignment horizontal="right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right" vertical="center"/>
    </xf>
    <xf numFmtId="169" fontId="3" fillId="12" borderId="1" xfId="1" applyNumberFormat="1" applyFont="1" applyFill="1" applyBorder="1" applyAlignment="1">
      <alignment horizontal="right" vertical="center" wrapText="1"/>
    </xf>
    <xf numFmtId="169" fontId="4" fillId="14" borderId="1" xfId="1" applyNumberFormat="1" applyFont="1" applyFill="1" applyBorder="1" applyAlignment="1">
      <alignment vertical="center"/>
    </xf>
    <xf numFmtId="164" fontId="6" fillId="0" borderId="1" xfId="1" applyNumberFormat="1" applyFont="1" applyBorder="1" applyAlignment="1">
      <alignment horizontal="center" vertical="center" wrapText="1"/>
    </xf>
    <xf numFmtId="16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0" xfId="1" applyFont="1" applyAlignment="1">
      <alignment horizontal="right" vertical="center"/>
    </xf>
    <xf numFmtId="0" fontId="19" fillId="0" borderId="0" xfId="1" applyFont="1" applyAlignment="1">
      <alignment horizontal="right"/>
    </xf>
    <xf numFmtId="0" fontId="3" fillId="12" borderId="1" xfId="1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4" fillId="0" borderId="0" xfId="4" applyFont="1"/>
    <xf numFmtId="0" fontId="8" fillId="12" borderId="2" xfId="1" applyFill="1" applyBorder="1"/>
    <xf numFmtId="0" fontId="8" fillId="12" borderId="1" xfId="1" applyFill="1" applyBorder="1"/>
    <xf numFmtId="49" fontId="14" fillId="0" borderId="1" xfId="5" applyNumberFormat="1" applyFont="1" applyBorder="1" applyAlignment="1">
      <alignment vertical="center"/>
    </xf>
    <xf numFmtId="0" fontId="14" fillId="0" borderId="1" xfId="5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164" fontId="0" fillId="0" borderId="0" xfId="1" applyNumberFormat="1" applyFont="1" applyAlignment="1">
      <alignment horizontal="right" vertical="center"/>
    </xf>
    <xf numFmtId="165" fontId="8" fillId="0" borderId="0" xfId="1" applyNumberFormat="1" applyAlignment="1">
      <alignment vertical="center"/>
    </xf>
    <xf numFmtId="164" fontId="8" fillId="0" borderId="0" xfId="1" applyNumberFormat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0" fontId="3" fillId="16" borderId="1" xfId="1" applyFont="1" applyFill="1" applyBorder="1"/>
    <xf numFmtId="164" fontId="4" fillId="3" borderId="1" xfId="1" applyNumberFormat="1" applyFont="1" applyFill="1" applyBorder="1" applyAlignment="1">
      <alignment vertical="center"/>
    </xf>
    <xf numFmtId="0" fontId="4" fillId="20" borderId="0" xfId="1" applyFont="1" applyFill="1"/>
    <xf numFmtId="0" fontId="6" fillId="17" borderId="1" xfId="1" applyFont="1" applyFill="1" applyBorder="1" applyAlignment="1">
      <alignment vertical="center"/>
    </xf>
    <xf numFmtId="0" fontId="4" fillId="12" borderId="1" xfId="1" applyFont="1" applyFill="1" applyBorder="1" applyAlignment="1">
      <alignment horizontal="center" vertical="center" wrapText="1"/>
    </xf>
    <xf numFmtId="0" fontId="4" fillId="8" borderId="5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169" fontId="6" fillId="0" borderId="1" xfId="1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4" fontId="3" fillId="0" borderId="1" xfId="0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4" fillId="5" borderId="1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14" fillId="4" borderId="1" xfId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vertical="center"/>
    </xf>
    <xf numFmtId="0" fontId="3" fillId="8" borderId="1" xfId="1" applyFont="1" applyFill="1" applyBorder="1" applyAlignment="1">
      <alignment horizontal="center" vertical="center"/>
    </xf>
    <xf numFmtId="0" fontId="3" fillId="12" borderId="1" xfId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12" borderId="1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/>
    </xf>
    <xf numFmtId="0" fontId="3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vertical="center"/>
    </xf>
    <xf numFmtId="0" fontId="6" fillId="11" borderId="4" xfId="1" applyFont="1" applyFill="1" applyBorder="1" applyAlignment="1">
      <alignment horizontal="left" vertical="center"/>
    </xf>
    <xf numFmtId="0" fontId="6" fillId="11" borderId="3" xfId="1" applyFont="1" applyFill="1" applyBorder="1" applyAlignment="1">
      <alignment horizontal="left" vertical="center"/>
    </xf>
    <xf numFmtId="0" fontId="6" fillId="11" borderId="2" xfId="1" applyFont="1" applyFill="1" applyBorder="1" applyAlignment="1">
      <alignment horizontal="left" vertical="center"/>
    </xf>
    <xf numFmtId="0" fontId="15" fillId="16" borderId="1" xfId="4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6" fillId="7" borderId="4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left" vertical="center"/>
    </xf>
    <xf numFmtId="0" fontId="6" fillId="7" borderId="2" xfId="1" applyFont="1" applyFill="1" applyBorder="1" applyAlignment="1">
      <alignment horizontal="left" vertical="center"/>
    </xf>
    <xf numFmtId="0" fontId="4" fillId="15" borderId="4" xfId="0" applyFont="1" applyFill="1" applyBorder="1" applyAlignment="1">
      <alignment horizontal="left" vertical="center"/>
    </xf>
    <xf numFmtId="0" fontId="4" fillId="15" borderId="3" xfId="0" applyFont="1" applyFill="1" applyBorder="1" applyAlignment="1">
      <alignment horizontal="left" vertical="center"/>
    </xf>
    <xf numFmtId="0" fontId="4" fillId="15" borderId="2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0" fontId="4" fillId="13" borderId="3" xfId="0" applyFont="1" applyFill="1" applyBorder="1" applyAlignment="1">
      <alignment horizontal="left" vertical="center"/>
    </xf>
    <xf numFmtId="0" fontId="4" fillId="13" borderId="2" xfId="0" applyFont="1" applyFill="1" applyBorder="1" applyAlignment="1">
      <alignment horizontal="left" vertical="center"/>
    </xf>
    <xf numFmtId="0" fontId="15" fillId="0" borderId="1" xfId="4" applyFont="1" applyBorder="1" applyAlignment="1">
      <alignment horizontal="left" vertical="center"/>
    </xf>
    <xf numFmtId="0" fontId="4" fillId="18" borderId="1" xfId="4" applyFont="1" applyFill="1" applyBorder="1" applyAlignment="1">
      <alignment horizontal="left" vertical="center"/>
    </xf>
    <xf numFmtId="0" fontId="4" fillId="19" borderId="1" xfId="4" applyFont="1" applyFill="1" applyBorder="1" applyAlignment="1">
      <alignment horizontal="left" vertical="center"/>
    </xf>
    <xf numFmtId="0" fontId="4" fillId="13" borderId="1" xfId="4" applyFont="1" applyFill="1" applyBorder="1" applyAlignment="1">
      <alignment horizontal="left" vertical="center"/>
    </xf>
    <xf numFmtId="169" fontId="3" fillId="0" borderId="1" xfId="0" applyNumberFormat="1" applyFont="1" applyBorder="1" applyAlignment="1">
      <alignment horizontal="right" vertical="center"/>
    </xf>
    <xf numFmtId="0" fontId="4" fillId="2" borderId="1" xfId="1" applyFont="1" applyFill="1" applyBorder="1" applyAlignment="1">
      <alignment vertical="center"/>
    </xf>
    <xf numFmtId="1" fontId="4" fillId="6" borderId="1" xfId="1" applyNumberFormat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vertical="center"/>
    </xf>
    <xf numFmtId="0" fontId="4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8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</cellXfs>
  <cellStyles count="6">
    <cellStyle name="Excel Built-in Normal" xfId="1" xr:uid="{00000000-0005-0000-0000-000000000000}"/>
    <cellStyle name="Normal 3" xfId="4" xr:uid="{00000000-0005-0000-0000-000001000000}"/>
    <cellStyle name="Normální" xfId="0" builtinId="0"/>
    <cellStyle name="Normální 10" xfId="2" xr:uid="{00000000-0005-0000-0000-000003000000}"/>
    <cellStyle name="Normální 2" xfId="3" xr:uid="{00000000-0005-0000-0000-000004000000}"/>
    <cellStyle name="Normální 3" xfId="5" xr:uid="{3627C846-2753-4551-A5D6-4B72EA1A87A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33"/>
  <sheetViews>
    <sheetView tabSelected="1" view="pageBreakPreview" topLeftCell="A85" zoomScale="75" zoomScaleNormal="75" zoomScaleSheetLayoutView="75" workbookViewId="0">
      <selection activeCell="B99" sqref="B99:C99"/>
    </sheetView>
  </sheetViews>
  <sheetFormatPr defaultColWidth="9.140625" defaultRowHeight="14.25" x14ac:dyDescent="0.2"/>
  <cols>
    <col min="1" max="1" width="16" style="3" customWidth="1"/>
    <col min="2" max="2" width="47.140625" style="1" customWidth="1"/>
    <col min="3" max="3" width="107" style="1" customWidth="1"/>
    <col min="4" max="4" width="15.7109375" style="7" customWidth="1"/>
    <col min="5" max="5" width="13.140625" style="3" customWidth="1"/>
    <col min="6" max="6" width="16.85546875" style="4" customWidth="1"/>
    <col min="7" max="7" width="21.28515625" style="24" customWidth="1"/>
    <col min="8" max="8" width="42.140625" style="1" customWidth="1"/>
    <col min="9" max="11" width="9.140625" style="1"/>
    <col min="12" max="16384" width="9.140625" style="2"/>
  </cols>
  <sheetData>
    <row r="1" spans="1:9" ht="24.95" customHeight="1" x14ac:dyDescent="0.2">
      <c r="A1" s="40"/>
      <c r="B1" s="40"/>
      <c r="C1" s="40"/>
      <c r="D1" s="40"/>
      <c r="E1" s="40"/>
      <c r="F1" s="40"/>
      <c r="G1" s="41"/>
    </row>
    <row r="2" spans="1:9" ht="24.95" customHeight="1" x14ac:dyDescent="0.25">
      <c r="A2" s="40"/>
      <c r="B2" s="42" t="s">
        <v>45</v>
      </c>
      <c r="C2" s="124" t="s">
        <v>83</v>
      </c>
      <c r="D2" s="42"/>
      <c r="E2" s="42"/>
      <c r="F2" s="42"/>
      <c r="G2" s="43"/>
    </row>
    <row r="3" spans="1:9" ht="24.95" customHeight="1" x14ac:dyDescent="0.2">
      <c r="A3" s="40"/>
      <c r="B3" s="40"/>
      <c r="C3" s="40"/>
      <c r="D3" s="40"/>
      <c r="E3" s="40"/>
      <c r="F3" s="40"/>
      <c r="G3" s="41"/>
      <c r="H3" s="42"/>
      <c r="I3" s="42"/>
    </row>
    <row r="4" spans="1:9" ht="24.95" customHeight="1" x14ac:dyDescent="0.25">
      <c r="A4" s="40"/>
      <c r="B4" s="6" t="s">
        <v>46</v>
      </c>
      <c r="C4" s="42"/>
      <c r="D4" s="42"/>
      <c r="E4" s="42"/>
      <c r="F4" s="42"/>
      <c r="G4" s="43"/>
    </row>
    <row r="5" spans="1:9" ht="24.95" customHeight="1" x14ac:dyDescent="0.2">
      <c r="A5" s="40"/>
      <c r="B5" s="40"/>
      <c r="C5" s="40"/>
      <c r="D5" s="40"/>
      <c r="E5" s="40"/>
      <c r="F5" s="40"/>
      <c r="G5" s="41"/>
      <c r="H5" s="42"/>
      <c r="I5" s="42"/>
    </row>
    <row r="6" spans="1:9" ht="24.95" customHeight="1" x14ac:dyDescent="0.2">
      <c r="A6" s="53"/>
      <c r="B6" s="54"/>
      <c r="C6" s="55"/>
      <c r="D6" s="54"/>
      <c r="E6" s="54"/>
      <c r="F6" s="54"/>
      <c r="G6" s="56"/>
    </row>
    <row r="7" spans="1:9" ht="24.95" customHeight="1" x14ac:dyDescent="0.2">
      <c r="A7" s="40"/>
      <c r="B7" s="183" t="s">
        <v>0</v>
      </c>
      <c r="C7" s="183"/>
      <c r="D7" s="183"/>
      <c r="E7" s="183"/>
      <c r="F7" s="64">
        <f>SUM(G42)</f>
        <v>0</v>
      </c>
      <c r="G7" s="51"/>
      <c r="H7" s="42"/>
      <c r="I7" s="42"/>
    </row>
    <row r="8" spans="1:9" ht="24.95" customHeight="1" x14ac:dyDescent="0.2">
      <c r="A8" s="53"/>
      <c r="B8" s="54"/>
      <c r="C8" s="55"/>
      <c r="D8" s="54"/>
      <c r="E8" s="54"/>
      <c r="F8" s="54"/>
      <c r="G8" s="56"/>
      <c r="H8" s="42"/>
      <c r="I8" s="42"/>
    </row>
    <row r="9" spans="1:9" ht="24.95" customHeight="1" x14ac:dyDescent="0.2">
      <c r="A9" s="40"/>
      <c r="B9" s="184" t="s">
        <v>36</v>
      </c>
      <c r="C9" s="184"/>
      <c r="D9" s="184"/>
      <c r="E9" s="184"/>
      <c r="F9" s="65">
        <f>SUM(G93)</f>
        <v>0</v>
      </c>
      <c r="G9" s="51"/>
      <c r="H9" s="42"/>
      <c r="I9" s="42"/>
    </row>
    <row r="10" spans="1:9" ht="24.95" customHeight="1" x14ac:dyDescent="0.2">
      <c r="A10" s="53"/>
      <c r="B10" s="54"/>
      <c r="C10" s="54"/>
      <c r="D10" s="54"/>
      <c r="E10" s="54"/>
      <c r="F10" s="54"/>
      <c r="G10" s="56"/>
      <c r="H10" s="42"/>
      <c r="I10" s="42"/>
    </row>
    <row r="11" spans="1:9" ht="24.95" customHeight="1" x14ac:dyDescent="0.2">
      <c r="A11" s="40"/>
      <c r="B11" s="185" t="s">
        <v>118</v>
      </c>
      <c r="C11" s="185"/>
      <c r="D11" s="185"/>
      <c r="E11" s="185"/>
      <c r="F11" s="66">
        <f>G113</f>
        <v>0</v>
      </c>
      <c r="G11" s="41"/>
    </row>
    <row r="12" spans="1:9" ht="24.95" customHeight="1" x14ac:dyDescent="0.2">
      <c r="A12" s="53"/>
      <c r="B12" s="54"/>
      <c r="C12" s="54"/>
      <c r="D12" s="54"/>
      <c r="E12" s="54"/>
      <c r="F12" s="54"/>
      <c r="G12" s="56"/>
      <c r="H12" s="42"/>
      <c r="I12" s="42"/>
    </row>
    <row r="13" spans="1:9" ht="24.95" customHeight="1" x14ac:dyDescent="0.2">
      <c r="A13" s="40"/>
      <c r="B13" s="52"/>
      <c r="C13" s="52"/>
      <c r="D13" s="52"/>
      <c r="E13" s="52"/>
      <c r="F13" s="52"/>
      <c r="G13" s="51"/>
    </row>
    <row r="14" spans="1:9" ht="24.95" customHeight="1" x14ac:dyDescent="0.2">
      <c r="A14" s="53"/>
      <c r="B14" s="30"/>
      <c r="C14" s="30"/>
      <c r="D14" s="57"/>
      <c r="E14" s="58"/>
      <c r="F14" s="59"/>
      <c r="G14" s="60"/>
    </row>
    <row r="15" spans="1:9" ht="24.95" customHeight="1" x14ac:dyDescent="0.2">
      <c r="A15" s="40"/>
      <c r="G15" s="41"/>
    </row>
    <row r="16" spans="1:9" ht="24.95" customHeight="1" x14ac:dyDescent="0.2">
      <c r="A16" s="40"/>
      <c r="B16" s="182" t="s">
        <v>47</v>
      </c>
      <c r="C16" s="182"/>
      <c r="D16" s="182"/>
      <c r="E16" s="182"/>
      <c r="F16" s="61">
        <f>F7+F9+F11</f>
        <v>0</v>
      </c>
      <c r="G16" s="41"/>
    </row>
    <row r="17" spans="1:9" ht="24.95" customHeight="1" x14ac:dyDescent="0.2">
      <c r="A17" s="40"/>
      <c r="B17" s="40"/>
      <c r="C17" s="40"/>
      <c r="D17" s="40"/>
      <c r="E17" s="40"/>
      <c r="F17" s="40"/>
      <c r="G17" s="43"/>
    </row>
    <row r="18" spans="1:9" ht="24.95" customHeight="1" x14ac:dyDescent="0.2">
      <c r="A18" s="40"/>
      <c r="B18" s="182" t="s">
        <v>48</v>
      </c>
      <c r="C18" s="182"/>
      <c r="D18" s="182"/>
      <c r="E18" s="182"/>
      <c r="F18" s="61">
        <f>F16*0.21</f>
        <v>0</v>
      </c>
      <c r="G18" s="67"/>
      <c r="H18" s="42"/>
      <c r="I18" s="42"/>
    </row>
    <row r="19" spans="1:9" ht="24.95" customHeight="1" x14ac:dyDescent="0.2">
      <c r="A19" s="40"/>
      <c r="B19" s="40"/>
      <c r="C19" s="40"/>
      <c r="D19" s="40"/>
      <c r="E19" s="40"/>
      <c r="F19" s="40"/>
      <c r="G19" s="43"/>
      <c r="H19" s="42"/>
      <c r="I19" s="42"/>
    </row>
    <row r="20" spans="1:9" ht="24.95" customHeight="1" x14ac:dyDescent="0.2">
      <c r="A20" s="40"/>
      <c r="B20" s="167" t="s">
        <v>49</v>
      </c>
      <c r="C20" s="167"/>
      <c r="D20" s="167"/>
      <c r="E20" s="167"/>
      <c r="F20" s="48">
        <f>F16*1.21</f>
        <v>0</v>
      </c>
      <c r="G20" s="43"/>
      <c r="H20" s="42"/>
      <c r="I20" s="42"/>
    </row>
    <row r="21" spans="1:9" ht="24.95" customHeight="1" x14ac:dyDescent="0.2">
      <c r="A21" s="40"/>
      <c r="B21" s="42"/>
      <c r="C21" s="42"/>
      <c r="D21" s="42"/>
      <c r="E21" s="42"/>
      <c r="F21" s="42"/>
      <c r="G21" s="43"/>
      <c r="H21" s="42"/>
      <c r="I21" s="42"/>
    </row>
    <row r="22" spans="1:9" ht="24.95" customHeight="1" x14ac:dyDescent="0.2">
      <c r="A22" s="40"/>
      <c r="B22" s="62"/>
      <c r="C22" s="44"/>
      <c r="D22" s="62"/>
      <c r="E22" s="63"/>
      <c r="F22" s="44"/>
      <c r="G22" s="45"/>
      <c r="H22" s="42"/>
      <c r="I22" s="42"/>
    </row>
    <row r="23" spans="1:9" ht="24.95" customHeight="1" x14ac:dyDescent="0.2">
      <c r="A23" s="46"/>
      <c r="B23" s="2"/>
      <c r="C23" s="2"/>
      <c r="D23" s="2"/>
      <c r="E23" s="2"/>
      <c r="F23" s="2"/>
      <c r="G23" s="45"/>
    </row>
    <row r="24" spans="1:9" ht="24.95" customHeight="1" x14ac:dyDescent="0.2">
      <c r="A24" s="32"/>
      <c r="B24" s="49"/>
      <c r="C24" s="49"/>
      <c r="D24" s="49"/>
      <c r="E24" s="49"/>
      <c r="F24" s="49"/>
      <c r="G24" s="50"/>
    </row>
    <row r="25" spans="1:9" ht="24.95" customHeight="1" x14ac:dyDescent="0.2">
      <c r="A25" s="15"/>
      <c r="B25" s="164" t="s">
        <v>0</v>
      </c>
      <c r="C25" s="165"/>
      <c r="D25" s="165"/>
      <c r="E25" s="165"/>
      <c r="F25" s="165"/>
      <c r="G25" s="166"/>
    </row>
    <row r="26" spans="1:9" ht="24.95" customHeight="1" x14ac:dyDescent="0.2">
      <c r="A26" s="70"/>
      <c r="B26" s="116" t="s">
        <v>1</v>
      </c>
      <c r="C26" s="116" t="s">
        <v>2</v>
      </c>
      <c r="D26" s="117" t="s">
        <v>3</v>
      </c>
      <c r="E26" s="118" t="s">
        <v>25</v>
      </c>
      <c r="F26" s="114" t="s">
        <v>4</v>
      </c>
      <c r="G26" s="115" t="s">
        <v>26</v>
      </c>
    </row>
    <row r="27" spans="1:9" ht="24.95" customHeight="1" x14ac:dyDescent="0.2">
      <c r="A27" s="8"/>
      <c r="B27" s="169" t="s">
        <v>23</v>
      </c>
      <c r="C27" s="170"/>
      <c r="D27" s="170"/>
      <c r="E27" s="170"/>
      <c r="F27" s="170"/>
      <c r="G27" s="171"/>
    </row>
    <row r="28" spans="1:9" ht="24.95" customHeight="1" x14ac:dyDescent="0.2">
      <c r="A28" s="8"/>
      <c r="B28" s="123" t="s">
        <v>65</v>
      </c>
      <c r="C28" s="123" t="s">
        <v>70</v>
      </c>
      <c r="D28" s="119" t="s">
        <v>74</v>
      </c>
      <c r="E28" s="119">
        <v>34</v>
      </c>
      <c r="F28" s="186"/>
      <c r="G28" s="71">
        <f>E28*F28</f>
        <v>0</v>
      </c>
      <c r="H28" s="44"/>
      <c r="I28" s="42"/>
    </row>
    <row r="29" spans="1:9" ht="35.1" customHeight="1" x14ac:dyDescent="0.2">
      <c r="A29" s="8"/>
      <c r="B29" s="123" t="s">
        <v>66</v>
      </c>
      <c r="C29" s="123" t="s">
        <v>69</v>
      </c>
      <c r="D29" s="119" t="s">
        <v>75</v>
      </c>
      <c r="E29" s="119">
        <v>60</v>
      </c>
      <c r="F29" s="186"/>
      <c r="G29" s="71">
        <f>E29*F29</f>
        <v>0</v>
      </c>
      <c r="H29" s="44"/>
      <c r="I29" s="42"/>
    </row>
    <row r="30" spans="1:9" ht="26.25" customHeight="1" x14ac:dyDescent="0.2">
      <c r="A30" s="8"/>
      <c r="B30" s="123" t="s">
        <v>77</v>
      </c>
      <c r="C30" s="123" t="s">
        <v>71</v>
      </c>
      <c r="D30" s="119" t="s">
        <v>76</v>
      </c>
      <c r="E30" s="119">
        <v>227</v>
      </c>
      <c r="F30" s="186"/>
      <c r="G30" s="71">
        <f>E30*F30</f>
        <v>0</v>
      </c>
    </row>
    <row r="31" spans="1:9" ht="24.95" customHeight="1" x14ac:dyDescent="0.2">
      <c r="A31" s="8"/>
      <c r="B31" s="123" t="s">
        <v>68</v>
      </c>
      <c r="C31" s="123" t="s">
        <v>72</v>
      </c>
      <c r="D31" s="119" t="s">
        <v>74</v>
      </c>
      <c r="E31" s="119">
        <v>50</v>
      </c>
      <c r="F31" s="186"/>
      <c r="G31" s="71">
        <f>E31*F31</f>
        <v>0</v>
      </c>
      <c r="H31" s="2"/>
      <c r="I31" s="47"/>
    </row>
    <row r="32" spans="1:9" ht="24.95" customHeight="1" x14ac:dyDescent="0.2">
      <c r="A32" s="8"/>
      <c r="B32" s="123" t="s">
        <v>67</v>
      </c>
      <c r="C32" s="123" t="s">
        <v>73</v>
      </c>
      <c r="D32" s="119" t="s">
        <v>75</v>
      </c>
      <c r="E32" s="119">
        <v>42</v>
      </c>
      <c r="F32" s="186"/>
      <c r="G32" s="71">
        <f>E32*F32</f>
        <v>0</v>
      </c>
    </row>
    <row r="33" spans="1:11" ht="24.95" customHeight="1" x14ac:dyDescent="0.2">
      <c r="A33" s="8"/>
      <c r="B33" s="187" t="s">
        <v>34</v>
      </c>
      <c r="C33" s="187"/>
      <c r="D33" s="74"/>
      <c r="E33" s="188">
        <f>SUM(E28:E32)</f>
        <v>413</v>
      </c>
      <c r="F33" s="74"/>
      <c r="G33" s="72">
        <f>SUM(G28:G32)</f>
        <v>0</v>
      </c>
    </row>
    <row r="34" spans="1:11" ht="24.95" customHeight="1" x14ac:dyDescent="0.2">
      <c r="A34" s="8"/>
      <c r="B34" s="169" t="s">
        <v>85</v>
      </c>
      <c r="C34" s="170"/>
      <c r="D34" s="170"/>
      <c r="E34" s="170"/>
      <c r="F34" s="170"/>
      <c r="G34" s="171"/>
      <c r="H34" s="42"/>
      <c r="I34" s="42"/>
    </row>
    <row r="35" spans="1:11" ht="24.95" customHeight="1" x14ac:dyDescent="0.2">
      <c r="A35" s="8"/>
      <c r="B35" s="127" t="s">
        <v>87</v>
      </c>
      <c r="C35" s="127" t="s">
        <v>88</v>
      </c>
      <c r="D35" s="119" t="s">
        <v>97</v>
      </c>
      <c r="E35" s="128">
        <v>4</v>
      </c>
      <c r="F35" s="186"/>
      <c r="G35" s="71">
        <f t="shared" ref="G35:G39" si="0">E35*F35</f>
        <v>0</v>
      </c>
    </row>
    <row r="36" spans="1:11" ht="24.95" customHeight="1" x14ac:dyDescent="0.2">
      <c r="A36" s="8"/>
      <c r="B36" s="127" t="s">
        <v>89</v>
      </c>
      <c r="C36" s="127" t="s">
        <v>90</v>
      </c>
      <c r="D36" s="119" t="s">
        <v>97</v>
      </c>
      <c r="E36" s="128">
        <v>3</v>
      </c>
      <c r="F36" s="186"/>
      <c r="G36" s="71">
        <f t="shared" si="0"/>
        <v>0</v>
      </c>
      <c r="H36" s="42"/>
      <c r="I36" s="42"/>
    </row>
    <row r="37" spans="1:11" ht="24.95" customHeight="1" x14ac:dyDescent="0.2">
      <c r="A37" s="8"/>
      <c r="B37" s="127" t="s">
        <v>91</v>
      </c>
      <c r="C37" s="127" t="s">
        <v>92</v>
      </c>
      <c r="D37" s="119" t="s">
        <v>97</v>
      </c>
      <c r="E37" s="128">
        <v>3</v>
      </c>
      <c r="F37" s="186"/>
      <c r="G37" s="71">
        <f t="shared" si="0"/>
        <v>0</v>
      </c>
    </row>
    <row r="38" spans="1:11" s="13" customFormat="1" ht="24.95" customHeight="1" x14ac:dyDescent="0.2">
      <c r="A38" s="8"/>
      <c r="B38" s="127" t="s">
        <v>93</v>
      </c>
      <c r="C38" s="127" t="s">
        <v>94</v>
      </c>
      <c r="D38" s="119" t="s">
        <v>97</v>
      </c>
      <c r="E38" s="128">
        <v>5</v>
      </c>
      <c r="F38" s="186"/>
      <c r="G38" s="71">
        <f t="shared" si="0"/>
        <v>0</v>
      </c>
      <c r="H38" s="54"/>
      <c r="I38" s="54"/>
      <c r="J38" s="30"/>
      <c r="K38" s="30"/>
    </row>
    <row r="39" spans="1:11" ht="24.95" customHeight="1" x14ac:dyDescent="0.2">
      <c r="A39" s="8"/>
      <c r="B39" s="127" t="s">
        <v>95</v>
      </c>
      <c r="C39" s="127" t="s">
        <v>96</v>
      </c>
      <c r="D39" s="119" t="s">
        <v>97</v>
      </c>
      <c r="E39" s="128">
        <v>7</v>
      </c>
      <c r="F39" s="186"/>
      <c r="G39" s="71">
        <f t="shared" si="0"/>
        <v>0</v>
      </c>
      <c r="H39" s="52"/>
      <c r="I39" s="52"/>
    </row>
    <row r="40" spans="1:11" s="13" customFormat="1" ht="24.95" customHeight="1" x14ac:dyDescent="0.2">
      <c r="A40" s="8"/>
      <c r="B40" s="187" t="s">
        <v>86</v>
      </c>
      <c r="C40" s="187"/>
      <c r="D40" s="74"/>
      <c r="E40" s="188">
        <f>SUM(E35:E39)</f>
        <v>22</v>
      </c>
      <c r="F40" s="74"/>
      <c r="G40" s="72">
        <f>SUM(G35:G39)</f>
        <v>0</v>
      </c>
      <c r="H40" s="54"/>
      <c r="I40" s="54"/>
      <c r="J40" s="30"/>
      <c r="K40" s="30"/>
    </row>
    <row r="41" spans="1:11" ht="24.95" customHeight="1" x14ac:dyDescent="0.2">
      <c r="A41" s="8"/>
      <c r="B41" s="172" t="s">
        <v>39</v>
      </c>
      <c r="C41" s="172"/>
      <c r="D41" s="74" t="s">
        <v>40</v>
      </c>
      <c r="E41" s="74"/>
      <c r="F41" s="74"/>
      <c r="G41" s="72">
        <f>((G33+G40)*0.1)</f>
        <v>0</v>
      </c>
      <c r="H41" s="52"/>
      <c r="I41" s="52"/>
    </row>
    <row r="42" spans="1:11" s="13" customFormat="1" ht="24.95" customHeight="1" x14ac:dyDescent="0.2">
      <c r="A42" s="17"/>
      <c r="B42" s="189" t="s">
        <v>51</v>
      </c>
      <c r="C42" s="189" t="s">
        <v>5</v>
      </c>
      <c r="D42" s="189"/>
      <c r="E42" s="189"/>
      <c r="F42" s="189"/>
      <c r="G42" s="37">
        <f>SUM(G41,G40,G33)</f>
        <v>0</v>
      </c>
      <c r="H42" s="54"/>
      <c r="I42" s="54"/>
      <c r="J42" s="30"/>
      <c r="K42" s="30"/>
    </row>
    <row r="43" spans="1:11" ht="24.95" customHeight="1" x14ac:dyDescent="0.2">
      <c r="A43" s="12"/>
      <c r="B43" s="173" t="s">
        <v>36</v>
      </c>
      <c r="C43" s="174"/>
      <c r="D43" s="174"/>
      <c r="E43" s="174"/>
      <c r="F43" s="174"/>
      <c r="G43" s="175"/>
    </row>
    <row r="44" spans="1:11" s="13" customFormat="1" ht="24.95" customHeight="1" x14ac:dyDescent="0.2">
      <c r="A44" s="151"/>
      <c r="B44" s="148" t="s">
        <v>6</v>
      </c>
      <c r="C44" s="148"/>
      <c r="D44" s="148" t="s">
        <v>35</v>
      </c>
      <c r="E44" s="139" t="s">
        <v>25</v>
      </c>
      <c r="F44" s="141" t="s">
        <v>4</v>
      </c>
      <c r="G44" s="142" t="s">
        <v>26</v>
      </c>
      <c r="H44" s="54"/>
      <c r="I44" s="54"/>
      <c r="J44" s="30"/>
      <c r="K44" s="30"/>
    </row>
    <row r="45" spans="1:11" ht="24.95" customHeight="1" x14ac:dyDescent="0.2">
      <c r="A45" s="151"/>
      <c r="B45" s="148"/>
      <c r="C45" s="148"/>
      <c r="D45" s="148"/>
      <c r="E45" s="140"/>
      <c r="F45" s="141"/>
      <c r="G45" s="142"/>
      <c r="H45" s="52"/>
      <c r="I45" s="52"/>
    </row>
    <row r="46" spans="1:11" s="13" customFormat="1" ht="24.95" customHeight="1" x14ac:dyDescent="0.2">
      <c r="A46" s="1"/>
      <c r="B46" s="190" t="s">
        <v>98</v>
      </c>
      <c r="C46" s="190"/>
      <c r="D46" s="190"/>
      <c r="E46" s="190"/>
      <c r="F46" s="190"/>
      <c r="G46" s="190"/>
      <c r="H46" s="30"/>
      <c r="I46" s="30"/>
      <c r="J46" s="30"/>
      <c r="K46" s="30"/>
    </row>
    <row r="47" spans="1:11" ht="24.95" customHeight="1" x14ac:dyDescent="0.2">
      <c r="A47" s="22"/>
      <c r="B47" s="149" t="s">
        <v>52</v>
      </c>
      <c r="C47" s="149"/>
      <c r="D47" s="98" t="s">
        <v>27</v>
      </c>
      <c r="E47" s="82">
        <v>4.8</v>
      </c>
      <c r="F47" s="81"/>
      <c r="G47" s="88">
        <f t="shared" ref="G47:G48" si="1">E47*F47</f>
        <v>0</v>
      </c>
    </row>
    <row r="48" spans="1:11" s="1" customFormat="1" ht="24.95" customHeight="1" x14ac:dyDescent="0.2">
      <c r="A48" s="22"/>
      <c r="B48" s="149" t="s">
        <v>53</v>
      </c>
      <c r="C48" s="149"/>
      <c r="D48" s="98" t="s">
        <v>27</v>
      </c>
      <c r="E48" s="82">
        <v>4.8</v>
      </c>
      <c r="F48" s="87"/>
      <c r="G48" s="88">
        <f t="shared" si="1"/>
        <v>0</v>
      </c>
    </row>
    <row r="49" spans="1:9" ht="24.95" customHeight="1" x14ac:dyDescent="0.2">
      <c r="A49" s="1"/>
      <c r="B49" s="150" t="s">
        <v>99</v>
      </c>
      <c r="C49" s="150"/>
      <c r="D49" s="89"/>
      <c r="E49" s="89"/>
      <c r="F49" s="90"/>
      <c r="G49" s="91">
        <f>SUM(G47:G48)</f>
        <v>0</v>
      </c>
      <c r="H49" s="42"/>
      <c r="I49" s="42"/>
    </row>
    <row r="50" spans="1:9" s="1" customFormat="1" ht="24.95" customHeight="1" x14ac:dyDescent="0.2">
      <c r="A50" s="8"/>
      <c r="B50" s="190" t="s">
        <v>17</v>
      </c>
      <c r="C50" s="190"/>
      <c r="D50" s="190"/>
      <c r="E50" s="190"/>
      <c r="F50" s="190"/>
      <c r="G50" s="190"/>
      <c r="H50" s="68"/>
      <c r="I50" s="68"/>
    </row>
    <row r="51" spans="1:9" ht="24.95" customHeight="1" x14ac:dyDescent="0.2">
      <c r="A51" s="76">
        <v>111301111</v>
      </c>
      <c r="B51" s="143" t="s">
        <v>64</v>
      </c>
      <c r="C51" s="143"/>
      <c r="D51" s="93" t="s">
        <v>7</v>
      </c>
      <c r="E51" s="25">
        <f>E33</f>
        <v>413</v>
      </c>
      <c r="F51" s="81"/>
      <c r="G51" s="73">
        <f t="shared" ref="G51:G58" si="2">F51*E51</f>
        <v>0</v>
      </c>
      <c r="H51" s="42"/>
      <c r="I51" s="42"/>
    </row>
    <row r="52" spans="1:9" ht="24.95" customHeight="1" x14ac:dyDescent="0.2">
      <c r="A52" s="85" t="s">
        <v>15</v>
      </c>
      <c r="B52" s="155" t="s">
        <v>113</v>
      </c>
      <c r="C52" s="155"/>
      <c r="D52" s="8" t="s">
        <v>7</v>
      </c>
      <c r="E52" s="25">
        <f>E51</f>
        <v>413</v>
      </c>
      <c r="F52" s="81"/>
      <c r="G52" s="73">
        <f t="shared" si="2"/>
        <v>0</v>
      </c>
      <c r="H52" s="42"/>
      <c r="I52" s="42"/>
    </row>
    <row r="53" spans="1:9" ht="24.95" customHeight="1" x14ac:dyDescent="0.2">
      <c r="A53" s="85" t="s">
        <v>16</v>
      </c>
      <c r="B53" s="143" t="s">
        <v>112</v>
      </c>
      <c r="C53" s="143"/>
      <c r="D53" s="25" t="s">
        <v>7</v>
      </c>
      <c r="E53" s="25">
        <f>E51</f>
        <v>413</v>
      </c>
      <c r="F53" s="38"/>
      <c r="G53" s="73">
        <f t="shared" si="2"/>
        <v>0</v>
      </c>
      <c r="H53" s="42"/>
      <c r="I53" s="42"/>
    </row>
    <row r="54" spans="1:9" ht="24.95" customHeight="1" x14ac:dyDescent="0.2">
      <c r="A54" s="98" t="s">
        <v>15</v>
      </c>
      <c r="B54" s="168" t="s">
        <v>60</v>
      </c>
      <c r="C54" s="168"/>
      <c r="D54" s="76" t="s">
        <v>7</v>
      </c>
      <c r="E54" s="76">
        <f>E51*1</f>
        <v>413</v>
      </c>
      <c r="F54" s="95"/>
      <c r="G54" s="73">
        <f t="shared" si="2"/>
        <v>0</v>
      </c>
      <c r="H54" s="44"/>
      <c r="I54" s="42"/>
    </row>
    <row r="55" spans="1:9" ht="35.1" customHeight="1" x14ac:dyDescent="0.2">
      <c r="A55" s="8"/>
      <c r="B55" s="168" t="s">
        <v>61</v>
      </c>
      <c r="C55" s="168"/>
      <c r="D55" s="76" t="s">
        <v>10</v>
      </c>
      <c r="E55" s="80">
        <f>ROUND(SUM(E51*10/1000),2)</f>
        <v>4.13</v>
      </c>
      <c r="F55" s="95"/>
      <c r="G55" s="73">
        <f t="shared" si="2"/>
        <v>0</v>
      </c>
      <c r="H55" s="44"/>
      <c r="I55" s="42"/>
    </row>
    <row r="56" spans="1:9" ht="26.25" customHeight="1" x14ac:dyDescent="0.2">
      <c r="A56" s="76"/>
      <c r="B56" s="144" t="s">
        <v>84</v>
      </c>
      <c r="C56" s="144"/>
      <c r="D56" s="8" t="s">
        <v>8</v>
      </c>
      <c r="E56" s="69">
        <v>109.2</v>
      </c>
      <c r="F56" s="81"/>
      <c r="G56" s="73">
        <f t="shared" si="2"/>
        <v>0</v>
      </c>
    </row>
    <row r="57" spans="1:9" s="136" customFormat="1" ht="35.1" customHeight="1" x14ac:dyDescent="0.25">
      <c r="A57" s="92" t="s">
        <v>15</v>
      </c>
      <c r="B57" s="154" t="s">
        <v>24</v>
      </c>
      <c r="C57" s="154"/>
      <c r="D57" s="8" t="s">
        <v>8</v>
      </c>
      <c r="E57" s="69">
        <f>SUM(E56)</f>
        <v>109.2</v>
      </c>
      <c r="F57" s="81"/>
      <c r="G57" s="73">
        <f t="shared" si="2"/>
        <v>0</v>
      </c>
    </row>
    <row r="58" spans="1:9" s="10" customFormat="1" ht="24.95" customHeight="1" x14ac:dyDescent="0.25">
      <c r="A58" s="92" t="s">
        <v>114</v>
      </c>
      <c r="B58" s="122" t="s">
        <v>115</v>
      </c>
      <c r="C58" s="122"/>
      <c r="D58" s="85" t="s">
        <v>8</v>
      </c>
      <c r="E58" s="97">
        <v>109.2</v>
      </c>
      <c r="F58" s="87"/>
      <c r="G58" s="73">
        <f t="shared" si="2"/>
        <v>0</v>
      </c>
    </row>
    <row r="59" spans="1:9" s="6" customFormat="1" ht="24.95" customHeight="1" x14ac:dyDescent="0.25">
      <c r="A59" s="92">
        <v>184102121</v>
      </c>
      <c r="B59" s="150" t="s">
        <v>44</v>
      </c>
      <c r="C59" s="150"/>
      <c r="D59" s="89"/>
      <c r="E59" s="89"/>
      <c r="F59" s="90"/>
      <c r="G59" s="91">
        <f>SUM(G51:G58)</f>
        <v>0</v>
      </c>
    </row>
    <row r="60" spans="1:9" s="136" customFormat="1" ht="28.5" customHeight="1" x14ac:dyDescent="0.25">
      <c r="A60" s="8" t="s">
        <v>16</v>
      </c>
      <c r="B60" s="157" t="s">
        <v>102</v>
      </c>
      <c r="C60" s="158"/>
      <c r="D60" s="158"/>
      <c r="E60" s="158"/>
      <c r="F60" s="158"/>
      <c r="G60" s="159"/>
    </row>
    <row r="61" spans="1:9" s="136" customFormat="1" ht="42.75" customHeight="1" x14ac:dyDescent="0.25">
      <c r="A61" s="76" t="s">
        <v>16</v>
      </c>
      <c r="B61" s="143" t="s">
        <v>64</v>
      </c>
      <c r="C61" s="143"/>
      <c r="D61" s="93" t="s">
        <v>7</v>
      </c>
      <c r="E61" s="25">
        <f>E40</f>
        <v>22</v>
      </c>
      <c r="F61" s="95"/>
      <c r="G61" s="73">
        <f t="shared" ref="G61:G67" si="3">F61*E61</f>
        <v>0</v>
      </c>
    </row>
    <row r="62" spans="1:9" s="136" customFormat="1" ht="42.75" customHeight="1" x14ac:dyDescent="0.25">
      <c r="A62" s="8">
        <v>182111111</v>
      </c>
      <c r="B62" s="143" t="s">
        <v>56</v>
      </c>
      <c r="C62" s="143"/>
      <c r="D62" s="25" t="s">
        <v>7</v>
      </c>
      <c r="E62" s="25">
        <f>E61</f>
        <v>22</v>
      </c>
      <c r="F62" s="38"/>
      <c r="G62" s="73">
        <f t="shared" si="3"/>
        <v>0</v>
      </c>
    </row>
    <row r="63" spans="1:9" s="136" customFormat="1" ht="24.95" customHeight="1" x14ac:dyDescent="0.25">
      <c r="A63" s="8" t="s">
        <v>16</v>
      </c>
      <c r="B63" s="144" t="s">
        <v>37</v>
      </c>
      <c r="C63" s="144"/>
      <c r="D63" s="94" t="s">
        <v>9</v>
      </c>
      <c r="E63" s="69">
        <v>0.12</v>
      </c>
      <c r="F63" s="81"/>
      <c r="G63" s="73">
        <f t="shared" si="3"/>
        <v>0</v>
      </c>
    </row>
    <row r="64" spans="1:9" s="136" customFormat="1" ht="35.1" customHeight="1" x14ac:dyDescent="0.25">
      <c r="A64" s="96">
        <v>184801133</v>
      </c>
      <c r="B64" s="145" t="s">
        <v>103</v>
      </c>
      <c r="C64" s="145"/>
      <c r="D64" s="83" t="s">
        <v>9</v>
      </c>
      <c r="E64" s="133">
        <f>ROUND((E61*0.01),2)</f>
        <v>0.22</v>
      </c>
      <c r="F64" s="84"/>
      <c r="G64" s="73">
        <f t="shared" si="3"/>
        <v>0</v>
      </c>
    </row>
    <row r="65" spans="1:11" s="16" customFormat="1" ht="35.1" customHeight="1" x14ac:dyDescent="0.2">
      <c r="A65" s="76"/>
      <c r="B65" s="146" t="s">
        <v>105</v>
      </c>
      <c r="C65" s="146"/>
      <c r="D65" s="76" t="s">
        <v>8</v>
      </c>
      <c r="E65" s="69">
        <v>6</v>
      </c>
      <c r="F65" s="95"/>
      <c r="G65" s="73">
        <f t="shared" si="3"/>
        <v>0</v>
      </c>
      <c r="H65" s="27"/>
      <c r="I65" s="27"/>
      <c r="J65" s="27"/>
      <c r="K65" s="27"/>
    </row>
    <row r="66" spans="1:11" s="9" customFormat="1" ht="36" customHeight="1" x14ac:dyDescent="0.2">
      <c r="A66" s="8"/>
      <c r="B66" s="146" t="s">
        <v>106</v>
      </c>
      <c r="C66" s="146"/>
      <c r="D66" s="76" t="s">
        <v>9</v>
      </c>
      <c r="E66" s="80">
        <f>SUM(E65*0.1)</f>
        <v>0.60000000000000009</v>
      </c>
      <c r="F66" s="95"/>
      <c r="G66" s="73">
        <f t="shared" si="3"/>
        <v>0</v>
      </c>
      <c r="H66" s="28"/>
      <c r="I66" s="28"/>
      <c r="J66" s="28"/>
      <c r="K66" s="28"/>
    </row>
    <row r="67" spans="1:11" ht="24.95" customHeight="1" x14ac:dyDescent="0.2">
      <c r="A67" s="92" t="s">
        <v>15</v>
      </c>
      <c r="B67" s="156" t="s">
        <v>116</v>
      </c>
      <c r="C67" s="156"/>
      <c r="D67" s="85" t="s">
        <v>8</v>
      </c>
      <c r="E67" s="97">
        <v>6</v>
      </c>
      <c r="F67" s="87"/>
      <c r="G67" s="73">
        <f t="shared" si="3"/>
        <v>0</v>
      </c>
      <c r="I67" s="2"/>
      <c r="J67" s="2"/>
      <c r="K67" s="2"/>
    </row>
    <row r="68" spans="1:11" s="1" customFormat="1" ht="24.95" customHeight="1" x14ac:dyDescent="0.2">
      <c r="A68" s="92">
        <v>183211322</v>
      </c>
      <c r="B68" s="147" t="s">
        <v>104</v>
      </c>
      <c r="C68" s="147"/>
      <c r="D68" s="89"/>
      <c r="E68" s="89"/>
      <c r="F68" s="134"/>
      <c r="G68" s="91">
        <f>SUM(G61:G67)</f>
        <v>0</v>
      </c>
    </row>
    <row r="69" spans="1:11" s="1" customFormat="1" ht="24.95" customHeight="1" x14ac:dyDescent="0.2">
      <c r="A69" s="8">
        <v>185851121</v>
      </c>
      <c r="B69" s="148" t="s">
        <v>6</v>
      </c>
      <c r="C69" s="148"/>
      <c r="D69" s="148" t="s">
        <v>35</v>
      </c>
      <c r="E69" s="139" t="s">
        <v>25</v>
      </c>
      <c r="F69" s="141" t="s">
        <v>4</v>
      </c>
      <c r="G69" s="142" t="s">
        <v>26</v>
      </c>
    </row>
    <row r="70" spans="1:11" s="1" customFormat="1" ht="24.95" customHeight="1" x14ac:dyDescent="0.2">
      <c r="A70" s="8" t="s">
        <v>16</v>
      </c>
      <c r="B70" s="148"/>
      <c r="C70" s="148"/>
      <c r="D70" s="148"/>
      <c r="E70" s="140"/>
      <c r="F70" s="141"/>
      <c r="G70" s="142"/>
    </row>
    <row r="71" spans="1:11" s="1" customFormat="1" ht="24.95" customHeight="1" x14ac:dyDescent="0.2">
      <c r="A71" s="8">
        <v>184911421</v>
      </c>
      <c r="B71" s="190" t="s">
        <v>11</v>
      </c>
      <c r="C71" s="190"/>
      <c r="D71" s="190"/>
      <c r="E71" s="190"/>
      <c r="F71" s="190"/>
      <c r="G71" s="190"/>
    </row>
    <row r="72" spans="1:11" s="1" customFormat="1" ht="24.95" customHeight="1" x14ac:dyDescent="0.2">
      <c r="A72" s="8" t="s">
        <v>16</v>
      </c>
      <c r="B72" s="162" t="s">
        <v>100</v>
      </c>
      <c r="C72" s="162"/>
      <c r="D72" s="8" t="s">
        <v>8</v>
      </c>
      <c r="E72" s="69">
        <v>115</v>
      </c>
      <c r="F72" s="81"/>
      <c r="G72" s="73">
        <f t="shared" ref="G72:G73" si="4">F72*E72</f>
        <v>0</v>
      </c>
    </row>
    <row r="73" spans="1:11" ht="24.95" customHeight="1" x14ac:dyDescent="0.2">
      <c r="A73" s="96" t="s">
        <v>15</v>
      </c>
      <c r="B73" s="156" t="s">
        <v>101</v>
      </c>
      <c r="C73" s="156"/>
      <c r="D73" s="85" t="s">
        <v>9</v>
      </c>
      <c r="E73" s="86">
        <f>E72*0.1</f>
        <v>11.5</v>
      </c>
      <c r="F73" s="87"/>
      <c r="G73" s="88">
        <f t="shared" si="4"/>
        <v>0</v>
      </c>
      <c r="I73" s="2"/>
      <c r="J73" s="2"/>
      <c r="K73" s="2"/>
    </row>
    <row r="74" spans="1:11" ht="24.95" customHeight="1" x14ac:dyDescent="0.2">
      <c r="A74" s="8"/>
      <c r="B74" s="144" t="s">
        <v>19</v>
      </c>
      <c r="C74" s="144"/>
      <c r="D74" s="8" t="s">
        <v>8</v>
      </c>
      <c r="E74" s="69">
        <v>115</v>
      </c>
      <c r="F74" s="81"/>
      <c r="G74" s="73">
        <f t="shared" ref="G74:G84" si="5">F74*E74</f>
        <v>0</v>
      </c>
      <c r="I74" s="2"/>
      <c r="J74" s="2"/>
      <c r="K74" s="2"/>
    </row>
    <row r="75" spans="1:11" s="1" customFormat="1" ht="24.95" customHeight="1" x14ac:dyDescent="0.2">
      <c r="A75" s="151"/>
      <c r="B75" s="144" t="s">
        <v>18</v>
      </c>
      <c r="C75" s="144"/>
      <c r="D75" s="8" t="s">
        <v>8</v>
      </c>
      <c r="E75" s="69">
        <v>115</v>
      </c>
      <c r="F75" s="81"/>
      <c r="G75" s="73">
        <f t="shared" si="5"/>
        <v>0</v>
      </c>
    </row>
    <row r="76" spans="1:11" s="1" customFormat="1" ht="24.95" customHeight="1" x14ac:dyDescent="0.2">
      <c r="A76" s="151"/>
      <c r="B76" s="161" t="s">
        <v>78</v>
      </c>
      <c r="C76" s="161"/>
      <c r="D76" s="93" t="s">
        <v>9</v>
      </c>
      <c r="E76" s="69">
        <f>ROUND(SUM(E72*0.05*1.2),2)</f>
        <v>6.9</v>
      </c>
      <c r="F76" s="84"/>
      <c r="G76" s="73">
        <f t="shared" si="5"/>
        <v>0</v>
      </c>
    </row>
    <row r="77" spans="1:11" s="1" customFormat="1" ht="24.95" customHeight="1" x14ac:dyDescent="0.2">
      <c r="A77" s="76"/>
      <c r="B77" s="160" t="s">
        <v>20</v>
      </c>
      <c r="C77" s="160"/>
      <c r="D77" s="102" t="s">
        <v>9</v>
      </c>
      <c r="E77" s="69">
        <f>SUM(E76)</f>
        <v>6.9</v>
      </c>
      <c r="F77" s="103"/>
      <c r="G77" s="73">
        <f t="shared" si="5"/>
        <v>0</v>
      </c>
    </row>
    <row r="78" spans="1:11" s="1" customFormat="1" ht="24.95" customHeight="1" x14ac:dyDescent="0.2">
      <c r="A78" s="76">
        <v>111301111</v>
      </c>
      <c r="B78" s="191" t="s">
        <v>57</v>
      </c>
      <c r="C78" s="191"/>
      <c r="D78" s="83" t="s">
        <v>8</v>
      </c>
      <c r="E78" s="69">
        <f>E72</f>
        <v>115</v>
      </c>
      <c r="F78" s="84"/>
      <c r="G78" s="73">
        <f t="shared" si="5"/>
        <v>0</v>
      </c>
    </row>
    <row r="79" spans="1:11" s="1" customFormat="1" ht="24.95" customHeight="1" x14ac:dyDescent="0.2">
      <c r="A79" s="85" t="s">
        <v>15</v>
      </c>
      <c r="B79" s="155" t="s">
        <v>54</v>
      </c>
      <c r="C79" s="155"/>
      <c r="D79" s="92" t="s">
        <v>8</v>
      </c>
      <c r="E79" s="104">
        <f>E72</f>
        <v>115</v>
      </c>
      <c r="F79" s="105"/>
      <c r="G79" s="73">
        <f t="shared" si="5"/>
        <v>0</v>
      </c>
    </row>
    <row r="80" spans="1:11" ht="24.95" customHeight="1" x14ac:dyDescent="0.2">
      <c r="A80" s="8">
        <v>183403114</v>
      </c>
      <c r="B80" s="155" t="s">
        <v>21</v>
      </c>
      <c r="C80" s="155"/>
      <c r="D80" s="8" t="s">
        <v>10</v>
      </c>
      <c r="E80" s="69">
        <f>ROUND(SUM(E79*250/10000),2)</f>
        <v>2.88</v>
      </c>
      <c r="F80" s="81"/>
      <c r="G80" s="73">
        <f t="shared" si="5"/>
        <v>0</v>
      </c>
      <c r="I80" s="2"/>
      <c r="J80" s="2"/>
      <c r="K80" s="2"/>
    </row>
    <row r="81" spans="1:11" ht="24.95" customHeight="1" x14ac:dyDescent="0.2">
      <c r="A81" s="8">
        <v>183403153</v>
      </c>
      <c r="B81" s="154" t="s">
        <v>13</v>
      </c>
      <c r="C81" s="154"/>
      <c r="D81" s="8" t="s">
        <v>14</v>
      </c>
      <c r="E81" s="79">
        <f>ROUND(SUM(E82*0.001),3)</f>
        <v>3.0000000000000001E-3</v>
      </c>
      <c r="F81" s="77"/>
      <c r="G81" s="73">
        <f t="shared" si="5"/>
        <v>0</v>
      </c>
      <c r="I81" s="2"/>
      <c r="J81" s="2"/>
      <c r="K81" s="2"/>
    </row>
    <row r="82" spans="1:11" s="16" customFormat="1" ht="35.1" customHeight="1" x14ac:dyDescent="0.2">
      <c r="A82" s="8" t="s">
        <v>16</v>
      </c>
      <c r="B82" s="155" t="s">
        <v>22</v>
      </c>
      <c r="C82" s="155"/>
      <c r="D82" s="92" t="s">
        <v>10</v>
      </c>
      <c r="E82" s="104">
        <f>ROUND(SUM(E79*0.03),2)</f>
        <v>3.45</v>
      </c>
      <c r="F82" s="105"/>
      <c r="G82" s="73">
        <f t="shared" si="5"/>
        <v>0</v>
      </c>
      <c r="H82" s="27"/>
      <c r="I82" s="27"/>
      <c r="J82" s="27"/>
      <c r="K82" s="27"/>
    </row>
    <row r="83" spans="1:11" ht="35.1" customHeight="1" x14ac:dyDescent="0.2">
      <c r="A83" s="8" t="s">
        <v>15</v>
      </c>
      <c r="B83" s="162" t="s">
        <v>55</v>
      </c>
      <c r="C83" s="162"/>
      <c r="D83" s="92" t="s">
        <v>8</v>
      </c>
      <c r="E83" s="104">
        <f>SUM(E79*3)</f>
        <v>345</v>
      </c>
      <c r="F83" s="105"/>
      <c r="G83" s="73">
        <f t="shared" si="5"/>
        <v>0</v>
      </c>
    </row>
    <row r="84" spans="1:11" s="10" customFormat="1" ht="24.95" customHeight="1" x14ac:dyDescent="0.25">
      <c r="A84" s="83">
        <v>181351103</v>
      </c>
      <c r="B84" s="156" t="s">
        <v>38</v>
      </c>
      <c r="C84" s="156"/>
      <c r="D84" s="85" t="s">
        <v>14</v>
      </c>
      <c r="E84" s="86">
        <f>ROUND((E76*0.6),3)</f>
        <v>4.1399999999999997</v>
      </c>
      <c r="F84" s="87"/>
      <c r="G84" s="73">
        <f t="shared" si="5"/>
        <v>0</v>
      </c>
      <c r="H84" s="29"/>
      <c r="I84" s="29"/>
      <c r="J84" s="29"/>
      <c r="K84" s="29"/>
    </row>
    <row r="85" spans="1:11" s="6" customFormat="1" ht="24.95" customHeight="1" x14ac:dyDescent="0.25">
      <c r="A85" s="92">
        <v>181411131</v>
      </c>
      <c r="B85" s="163" t="s">
        <v>12</v>
      </c>
      <c r="C85" s="163"/>
      <c r="D85" s="99"/>
      <c r="E85" s="99"/>
      <c r="F85" s="100"/>
      <c r="G85" s="101">
        <f>SUM(G72:G84)</f>
        <v>0</v>
      </c>
      <c r="H85" s="5"/>
      <c r="I85" s="5"/>
      <c r="J85" s="5"/>
      <c r="K85" s="5"/>
    </row>
    <row r="86" spans="1:11" ht="24.95" customHeight="1" x14ac:dyDescent="0.2">
      <c r="A86" s="8" t="s">
        <v>16</v>
      </c>
      <c r="B86" s="190" t="s">
        <v>41</v>
      </c>
      <c r="C86" s="190"/>
      <c r="D86" s="190"/>
      <c r="E86" s="190"/>
      <c r="F86" s="190"/>
      <c r="G86" s="39"/>
      <c r="H86" s="2"/>
      <c r="I86" s="2"/>
      <c r="J86" s="2"/>
      <c r="K86" s="2"/>
    </row>
    <row r="87" spans="1:11" ht="24.95" customHeight="1" x14ac:dyDescent="0.2">
      <c r="A87" s="8">
        <v>185802113</v>
      </c>
      <c r="B87" s="144" t="s">
        <v>42</v>
      </c>
      <c r="C87" s="144"/>
      <c r="D87" s="8" t="s">
        <v>8</v>
      </c>
      <c r="E87" s="97">
        <v>249</v>
      </c>
      <c r="F87" s="81"/>
      <c r="G87" s="107">
        <f t="shared" ref="G87:G91" si="6">E87*F87</f>
        <v>0</v>
      </c>
      <c r="H87" s="2"/>
      <c r="I87" s="2"/>
      <c r="J87" s="2"/>
      <c r="K87" s="2"/>
    </row>
    <row r="88" spans="1:11" ht="24.95" customHeight="1" x14ac:dyDescent="0.2">
      <c r="A88" s="92" t="s">
        <v>16</v>
      </c>
      <c r="B88" s="162" t="s">
        <v>58</v>
      </c>
      <c r="C88" s="162"/>
      <c r="D88" s="8" t="s">
        <v>8</v>
      </c>
      <c r="E88" s="97">
        <f>E87</f>
        <v>249</v>
      </c>
      <c r="F88" s="81"/>
      <c r="G88" s="107">
        <f t="shared" si="6"/>
        <v>0</v>
      </c>
      <c r="H88" s="2"/>
      <c r="I88" s="2"/>
      <c r="J88" s="2"/>
      <c r="K88" s="2"/>
    </row>
    <row r="89" spans="1:11" ht="24.95" customHeight="1" x14ac:dyDescent="0.2">
      <c r="A89" s="92">
        <v>111151121</v>
      </c>
      <c r="B89" s="155" t="s">
        <v>79</v>
      </c>
      <c r="C89" s="155"/>
      <c r="D89" s="8" t="s">
        <v>10</v>
      </c>
      <c r="E89" s="86">
        <f>ROUND((E87*0.002),3)</f>
        <v>0.498</v>
      </c>
      <c r="F89" s="81"/>
      <c r="G89" s="107">
        <f t="shared" si="6"/>
        <v>0</v>
      </c>
      <c r="H89" s="2"/>
      <c r="I89" s="2"/>
      <c r="J89" s="2"/>
      <c r="K89" s="2"/>
    </row>
    <row r="90" spans="1:11" ht="24.95" customHeight="1" x14ac:dyDescent="0.2">
      <c r="A90" s="85">
        <v>998231311</v>
      </c>
      <c r="B90" s="144" t="s">
        <v>59</v>
      </c>
      <c r="C90" s="144"/>
      <c r="D90" s="8" t="s">
        <v>8</v>
      </c>
      <c r="E90" s="97">
        <f>E87</f>
        <v>249</v>
      </c>
      <c r="F90" s="81"/>
      <c r="G90" s="107">
        <f t="shared" si="6"/>
        <v>0</v>
      </c>
    </row>
    <row r="91" spans="1:11" s="13" customFormat="1" ht="24.95" customHeight="1" x14ac:dyDescent="0.2">
      <c r="A91" s="78"/>
      <c r="B91" s="155" t="s">
        <v>80</v>
      </c>
      <c r="C91" s="155"/>
      <c r="D91" s="8" t="s">
        <v>14</v>
      </c>
      <c r="E91" s="86">
        <f>ROUND((E87*0.004*1.8),3)</f>
        <v>1.7929999999999999</v>
      </c>
      <c r="F91" s="81"/>
      <c r="G91" s="107">
        <f t="shared" si="6"/>
        <v>0</v>
      </c>
      <c r="H91" s="30"/>
      <c r="I91" s="30"/>
      <c r="J91" s="30"/>
      <c r="K91" s="30"/>
    </row>
    <row r="92" spans="1:11" s="26" customFormat="1" ht="24.95" customHeight="1" x14ac:dyDescent="0.2">
      <c r="A92" s="76"/>
      <c r="B92" s="163" t="s">
        <v>43</v>
      </c>
      <c r="C92" s="163"/>
      <c r="D92" s="99"/>
      <c r="E92" s="99"/>
      <c r="F92" s="100"/>
      <c r="G92" s="135">
        <f>SUM(G87:G91)</f>
        <v>0</v>
      </c>
      <c r="H92" s="31"/>
      <c r="I92" s="31"/>
      <c r="J92" s="31"/>
      <c r="K92" s="31"/>
    </row>
    <row r="93" spans="1:11" ht="24.95" customHeight="1" x14ac:dyDescent="0.2">
      <c r="A93" s="8">
        <v>183451411</v>
      </c>
      <c r="B93" s="173" t="s">
        <v>50</v>
      </c>
      <c r="C93" s="174"/>
      <c r="D93" s="174"/>
      <c r="E93" s="174"/>
      <c r="F93" s="175"/>
      <c r="G93" s="108">
        <f>G49+G59+G68+G85+G92</f>
        <v>0</v>
      </c>
      <c r="H93" s="22"/>
      <c r="I93" s="23"/>
    </row>
    <row r="94" spans="1:11" ht="24.95" customHeight="1" x14ac:dyDescent="0.2">
      <c r="A94" s="8" t="s">
        <v>16</v>
      </c>
      <c r="B94" s="179" t="s">
        <v>28</v>
      </c>
      <c r="C94" s="180"/>
      <c r="D94" s="180"/>
      <c r="E94" s="180"/>
      <c r="F94" s="180"/>
      <c r="G94" s="181"/>
    </row>
    <row r="95" spans="1:11" ht="24.95" customHeight="1" x14ac:dyDescent="0.2">
      <c r="A95" s="8">
        <v>183451511</v>
      </c>
      <c r="B95" s="148" t="s">
        <v>6</v>
      </c>
      <c r="C95" s="148"/>
      <c r="D95" s="148" t="s">
        <v>35</v>
      </c>
      <c r="E95" s="192" t="s">
        <v>25</v>
      </c>
      <c r="F95" s="141" t="s">
        <v>4</v>
      </c>
      <c r="G95" s="142" t="s">
        <v>26</v>
      </c>
    </row>
    <row r="96" spans="1:11" ht="24.95" customHeight="1" x14ac:dyDescent="0.2">
      <c r="A96" s="8" t="s">
        <v>16</v>
      </c>
      <c r="B96" s="148"/>
      <c r="C96" s="148"/>
      <c r="D96" s="148"/>
      <c r="E96" s="193"/>
      <c r="F96" s="141"/>
      <c r="G96" s="142"/>
    </row>
    <row r="97" spans="1:11" ht="24.95" customHeight="1" x14ac:dyDescent="0.2">
      <c r="A97" s="78"/>
      <c r="B97" s="194" t="s">
        <v>29</v>
      </c>
      <c r="C97" s="194"/>
      <c r="D97" s="194"/>
      <c r="E97" s="194"/>
      <c r="F97" s="194"/>
      <c r="G97" s="194"/>
    </row>
    <row r="98" spans="1:11" ht="24.95" customHeight="1" x14ac:dyDescent="0.2">
      <c r="A98" s="137"/>
      <c r="B98" s="154" t="s">
        <v>63</v>
      </c>
      <c r="C98" s="154"/>
      <c r="D98" s="8" t="s">
        <v>9</v>
      </c>
      <c r="E98" s="69">
        <f>ROUND((E56*8*0.02),2)</f>
        <v>17.47</v>
      </c>
      <c r="F98" s="81"/>
      <c r="G98" s="109">
        <f>F98*E98</f>
        <v>0</v>
      </c>
      <c r="H98" s="22"/>
      <c r="I98" s="23"/>
    </row>
    <row r="99" spans="1:11" ht="32.25" customHeight="1" x14ac:dyDescent="0.2">
      <c r="A99" s="137"/>
      <c r="B99" s="144" t="s">
        <v>37</v>
      </c>
      <c r="C99" s="144"/>
      <c r="D99" s="94" t="s">
        <v>9</v>
      </c>
      <c r="E99" s="69">
        <f>E98</f>
        <v>17.47</v>
      </c>
      <c r="F99" s="81"/>
      <c r="G99" s="109">
        <f>F99*E99</f>
        <v>0</v>
      </c>
    </row>
    <row r="100" spans="1:11" ht="24.95" customHeight="1" x14ac:dyDescent="0.2">
      <c r="A100" s="138"/>
      <c r="B100" s="155" t="s">
        <v>117</v>
      </c>
      <c r="C100" s="155"/>
      <c r="D100" s="8" t="s">
        <v>8</v>
      </c>
      <c r="E100" s="69">
        <f>ROUND((E56*2),2)</f>
        <v>218.4</v>
      </c>
      <c r="F100" s="81"/>
      <c r="G100" s="109">
        <f>F100*E100</f>
        <v>0</v>
      </c>
    </row>
    <row r="101" spans="1:11" ht="24.95" customHeight="1" x14ac:dyDescent="0.2">
      <c r="A101" s="151"/>
      <c r="B101" s="153" t="s">
        <v>30</v>
      </c>
      <c r="C101" s="153"/>
      <c r="D101" s="110"/>
      <c r="E101" s="110"/>
      <c r="F101" s="111"/>
      <c r="G101" s="75">
        <f>SUM(G98:G100)</f>
        <v>0</v>
      </c>
    </row>
    <row r="102" spans="1:11" ht="24.95" customHeight="1" x14ac:dyDescent="0.2">
      <c r="A102" s="151"/>
      <c r="B102" s="194" t="s">
        <v>110</v>
      </c>
      <c r="C102" s="194"/>
      <c r="D102" s="194"/>
      <c r="E102" s="194"/>
      <c r="F102" s="194"/>
      <c r="G102" s="194"/>
    </row>
    <row r="103" spans="1:11" s="26" customFormat="1" ht="24.95" customHeight="1" x14ac:dyDescent="0.2">
      <c r="A103" s="83"/>
      <c r="B103" s="154" t="s">
        <v>107</v>
      </c>
      <c r="C103" s="154"/>
      <c r="D103" s="8" t="s">
        <v>9</v>
      </c>
      <c r="E103" s="69">
        <v>0.96</v>
      </c>
      <c r="F103" s="81"/>
      <c r="G103" s="109">
        <f t="shared" ref="G103:G106" si="7">F103*E103</f>
        <v>0</v>
      </c>
      <c r="H103" s="31"/>
      <c r="I103" s="31"/>
      <c r="J103" s="31"/>
      <c r="K103" s="31"/>
    </row>
    <row r="104" spans="1:11" ht="24.95" customHeight="1" x14ac:dyDescent="0.2">
      <c r="A104" s="92">
        <v>185804312</v>
      </c>
      <c r="B104" s="144" t="s">
        <v>37</v>
      </c>
      <c r="C104" s="144"/>
      <c r="D104" s="94" t="s">
        <v>9</v>
      </c>
      <c r="E104" s="69">
        <v>0.96</v>
      </c>
      <c r="F104" s="81"/>
      <c r="G104" s="109">
        <f t="shared" si="7"/>
        <v>0</v>
      </c>
    </row>
    <row r="105" spans="1:11" ht="24.95" customHeight="1" x14ac:dyDescent="0.2">
      <c r="A105" s="8">
        <v>185851121</v>
      </c>
      <c r="B105" s="155" t="s">
        <v>108</v>
      </c>
      <c r="C105" s="155"/>
      <c r="D105" s="8" t="s">
        <v>8</v>
      </c>
      <c r="E105" s="69">
        <v>30</v>
      </c>
      <c r="F105" s="81"/>
      <c r="G105" s="109">
        <f t="shared" si="7"/>
        <v>0</v>
      </c>
      <c r="H105" s="129"/>
      <c r="I105" s="129"/>
    </row>
    <row r="106" spans="1:11" ht="24.95" customHeight="1" x14ac:dyDescent="0.2">
      <c r="A106" s="92">
        <v>185804524</v>
      </c>
      <c r="B106" s="155" t="s">
        <v>109</v>
      </c>
      <c r="C106" s="155"/>
      <c r="D106" s="8" t="s">
        <v>8</v>
      </c>
      <c r="E106" s="69">
        <v>6</v>
      </c>
      <c r="F106" s="81"/>
      <c r="G106" s="109">
        <f t="shared" si="7"/>
        <v>0</v>
      </c>
      <c r="H106" s="129"/>
      <c r="I106" s="129"/>
    </row>
    <row r="107" spans="1:11" ht="24.95" customHeight="1" x14ac:dyDescent="0.2">
      <c r="A107" s="92"/>
      <c r="B107" s="153" t="s">
        <v>111</v>
      </c>
      <c r="C107" s="153"/>
      <c r="D107" s="110"/>
      <c r="E107" s="110"/>
      <c r="F107" s="111"/>
      <c r="G107" s="75">
        <f>SUM(G103:G106)</f>
        <v>0</v>
      </c>
      <c r="H107" s="130"/>
      <c r="I107" s="131"/>
    </row>
    <row r="108" spans="1:11" ht="24.95" customHeight="1" x14ac:dyDescent="0.2">
      <c r="A108" s="83"/>
      <c r="B108" s="194" t="s">
        <v>31</v>
      </c>
      <c r="C108" s="194"/>
      <c r="D108" s="194"/>
      <c r="E108" s="194"/>
      <c r="F108" s="194"/>
      <c r="G108" s="194"/>
      <c r="H108" s="132"/>
      <c r="I108" s="131"/>
    </row>
    <row r="109" spans="1:11" ht="24.95" customHeight="1" x14ac:dyDescent="0.2">
      <c r="A109" s="92">
        <v>185804311</v>
      </c>
      <c r="B109" s="155" t="s">
        <v>62</v>
      </c>
      <c r="C109" s="155"/>
      <c r="D109" s="8" t="s">
        <v>8</v>
      </c>
      <c r="E109" s="69">
        <f>ROUND((8*(E72+E87)),2)</f>
        <v>2912</v>
      </c>
      <c r="F109" s="81"/>
      <c r="G109" s="109">
        <f>F109*E109</f>
        <v>0</v>
      </c>
      <c r="H109" s="132"/>
      <c r="I109" s="131"/>
    </row>
    <row r="110" spans="1:11" ht="24.95" customHeight="1" x14ac:dyDescent="0.2">
      <c r="A110" s="8">
        <v>185851121</v>
      </c>
      <c r="B110" s="153" t="s">
        <v>32</v>
      </c>
      <c r="C110" s="153"/>
      <c r="D110" s="110"/>
      <c r="E110" s="110"/>
      <c r="F110" s="111"/>
      <c r="G110" s="75">
        <f>SUM(G109:G109)</f>
        <v>0</v>
      </c>
    </row>
    <row r="111" spans="1:11" ht="24.95" customHeight="1" x14ac:dyDescent="0.2">
      <c r="A111" s="92">
        <v>185804511</v>
      </c>
      <c r="B111" s="152" t="s">
        <v>81</v>
      </c>
      <c r="C111" s="152"/>
      <c r="D111" s="85" t="s">
        <v>14</v>
      </c>
      <c r="E111" s="106">
        <f>1.1</f>
        <v>1.1000000000000001</v>
      </c>
      <c r="F111" s="87"/>
      <c r="G111" s="112">
        <f>E111*F111</f>
        <v>0</v>
      </c>
    </row>
    <row r="112" spans="1:11" s="26" customFormat="1" ht="24.95" customHeight="1" x14ac:dyDescent="0.2">
      <c r="A112" s="8">
        <v>185804252</v>
      </c>
      <c r="B112" s="152" t="s">
        <v>82</v>
      </c>
      <c r="C112" s="152"/>
      <c r="D112" s="85" t="s">
        <v>40</v>
      </c>
      <c r="E112" s="106">
        <v>1</v>
      </c>
      <c r="F112" s="87"/>
      <c r="G112" s="112">
        <f>E112*F112</f>
        <v>0</v>
      </c>
      <c r="H112" s="31"/>
      <c r="I112" s="31"/>
      <c r="J112" s="31"/>
      <c r="K112" s="31"/>
    </row>
    <row r="113" spans="1:11" ht="24.95" customHeight="1" x14ac:dyDescent="0.2">
      <c r="A113" s="92"/>
      <c r="B113" s="176" t="s">
        <v>33</v>
      </c>
      <c r="C113" s="177"/>
      <c r="D113" s="177"/>
      <c r="E113" s="177"/>
      <c r="F113" s="178"/>
      <c r="G113" s="113">
        <f>SUM(G111:G112,G110,G101,G107)</f>
        <v>0</v>
      </c>
      <c r="H113" s="22"/>
      <c r="I113" s="23"/>
    </row>
    <row r="114" spans="1:11" s="10" customFormat="1" ht="24.95" customHeight="1" x14ac:dyDescent="0.25">
      <c r="A114" s="3"/>
      <c r="B114" s="1"/>
      <c r="C114" s="1"/>
      <c r="D114" s="7"/>
      <c r="E114" s="3"/>
      <c r="F114" s="4"/>
      <c r="G114" s="24"/>
      <c r="H114" s="29"/>
      <c r="I114" s="29"/>
      <c r="J114" s="29"/>
      <c r="K114" s="29"/>
    </row>
    <row r="115" spans="1:11" s="6" customFormat="1" ht="24.95" customHeight="1" x14ac:dyDescent="0.25">
      <c r="A115" s="3"/>
      <c r="B115" s="1"/>
      <c r="C115" s="1"/>
      <c r="D115" s="7"/>
      <c r="E115" s="3"/>
      <c r="F115" s="4"/>
      <c r="G115" s="24"/>
      <c r="H115" s="5"/>
      <c r="I115" s="5"/>
      <c r="J115" s="5"/>
      <c r="K115" s="5"/>
    </row>
    <row r="116" spans="1:11" ht="24.95" customHeight="1" x14ac:dyDescent="0.2"/>
    <row r="117" spans="1:11" s="13" customFormat="1" ht="24.95" customHeight="1" x14ac:dyDescent="0.2">
      <c r="A117" s="3"/>
      <c r="B117" s="1"/>
      <c r="C117" s="1"/>
      <c r="D117" s="7"/>
      <c r="E117" s="3"/>
      <c r="F117" s="4"/>
      <c r="G117" s="24"/>
      <c r="H117" s="30"/>
      <c r="I117" s="30"/>
      <c r="J117" s="30"/>
      <c r="K117" s="30"/>
    </row>
    <row r="118" spans="1:11" s="26" customFormat="1" ht="24.95" customHeight="1" x14ac:dyDescent="0.2">
      <c r="A118" s="3"/>
      <c r="B118" s="1"/>
      <c r="C118" s="1"/>
      <c r="D118" s="7"/>
      <c r="E118" s="3"/>
      <c r="F118" s="4"/>
      <c r="G118" s="24"/>
      <c r="H118" s="31"/>
      <c r="I118" s="31"/>
      <c r="J118" s="31"/>
      <c r="K118" s="31"/>
    </row>
    <row r="119" spans="1:11" ht="24.95" customHeight="1" x14ac:dyDescent="0.2"/>
    <row r="120" spans="1:11" ht="24.95" customHeight="1" x14ac:dyDescent="0.2"/>
    <row r="121" spans="1:11" ht="24.95" customHeight="1" x14ac:dyDescent="0.2"/>
    <row r="122" spans="1:11" ht="24.95" customHeight="1" x14ac:dyDescent="0.2"/>
    <row r="123" spans="1:11" ht="24.95" customHeight="1" x14ac:dyDescent="0.2"/>
    <row r="124" spans="1:11" ht="24.95" customHeight="1" x14ac:dyDescent="0.2"/>
    <row r="125" spans="1:11" ht="24.95" customHeight="1" x14ac:dyDescent="0.2"/>
    <row r="126" spans="1:11" ht="24.95" customHeight="1" x14ac:dyDescent="0.2"/>
    <row r="127" spans="1:11" ht="24.95" customHeight="1" x14ac:dyDescent="0.2"/>
    <row r="128" spans="1:11" ht="24.95" customHeight="1" x14ac:dyDescent="0.2"/>
    <row r="129" spans="1:11" s="26" customFormat="1" ht="24.95" customHeight="1" x14ac:dyDescent="0.2">
      <c r="A129" s="3"/>
      <c r="B129" s="1"/>
      <c r="C129" s="1"/>
      <c r="D129" s="7"/>
      <c r="E129" s="3"/>
      <c r="F129" s="4"/>
      <c r="G129" s="24"/>
      <c r="H129" s="31"/>
      <c r="I129" s="31"/>
      <c r="J129" s="31"/>
      <c r="K129" s="31"/>
    </row>
    <row r="130" spans="1:11" ht="24.95" customHeight="1" x14ac:dyDescent="0.2"/>
    <row r="131" spans="1:11" ht="24.95" customHeight="1" x14ac:dyDescent="0.2">
      <c r="K131" s="2"/>
    </row>
    <row r="132" spans="1:11" ht="24.95" customHeight="1" x14ac:dyDescent="0.2">
      <c r="K132" s="2"/>
    </row>
    <row r="133" spans="1:11" ht="28.15" customHeight="1" x14ac:dyDescent="0.2">
      <c r="K133" s="2"/>
    </row>
    <row r="134" spans="1:11" ht="24.95" customHeight="1" x14ac:dyDescent="0.2">
      <c r="K134" s="2"/>
    </row>
    <row r="135" spans="1:11" ht="24.95" customHeight="1" x14ac:dyDescent="0.2">
      <c r="K135" s="2"/>
    </row>
    <row r="136" spans="1:11" ht="24.95" customHeight="1" x14ac:dyDescent="0.2">
      <c r="K136" s="2"/>
    </row>
    <row r="137" spans="1:11" ht="24.95" customHeight="1" x14ac:dyDescent="0.2">
      <c r="K137" s="2"/>
    </row>
    <row r="138" spans="1:11" s="6" customFormat="1" ht="35.1" customHeight="1" x14ac:dyDescent="0.25">
      <c r="A138" s="3"/>
      <c r="B138" s="1"/>
      <c r="C138" s="1"/>
      <c r="D138" s="7"/>
      <c r="E138" s="3"/>
      <c r="F138" s="4"/>
      <c r="G138" s="24"/>
      <c r="H138" s="5"/>
      <c r="I138" s="5"/>
      <c r="J138" s="5"/>
      <c r="K138" s="5"/>
    </row>
    <row r="139" spans="1:11" s="6" customFormat="1" ht="35.1" customHeight="1" x14ac:dyDescent="0.25">
      <c r="A139" s="3"/>
      <c r="B139" s="1"/>
      <c r="C139" s="1"/>
      <c r="D139" s="7"/>
      <c r="E139" s="3"/>
      <c r="F139" s="4"/>
      <c r="G139" s="24"/>
      <c r="H139" s="5"/>
      <c r="I139" s="5"/>
      <c r="J139" s="5"/>
      <c r="K139" s="5"/>
    </row>
    <row r="140" spans="1:11" s="21" customFormat="1" ht="35.1" customHeight="1" x14ac:dyDescent="0.2">
      <c r="A140" s="3"/>
      <c r="B140" s="1"/>
      <c r="C140" s="1"/>
      <c r="D140" s="7"/>
      <c r="E140" s="3"/>
      <c r="F140" s="4"/>
      <c r="G140" s="24"/>
      <c r="H140" s="33"/>
    </row>
    <row r="141" spans="1:11" s="10" customFormat="1" ht="24.95" customHeight="1" x14ac:dyDescent="0.25">
      <c r="A141" s="3"/>
      <c r="B141" s="1"/>
      <c r="C141" s="1"/>
      <c r="D141" s="7"/>
      <c r="E141" s="3"/>
      <c r="F141" s="4"/>
      <c r="G141" s="24"/>
      <c r="H141" s="29"/>
      <c r="I141" s="29"/>
      <c r="J141" s="29"/>
      <c r="K141" s="29"/>
    </row>
    <row r="142" spans="1:11" s="6" customFormat="1" ht="24.95" customHeight="1" x14ac:dyDescent="0.25">
      <c r="A142" s="3"/>
      <c r="B142" s="1"/>
      <c r="C142" s="1"/>
      <c r="D142" s="7"/>
      <c r="E142" s="3"/>
      <c r="F142" s="4"/>
      <c r="G142" s="24"/>
      <c r="H142" s="5"/>
      <c r="I142" s="5"/>
      <c r="J142" s="5"/>
      <c r="K142" s="5"/>
    </row>
    <row r="143" spans="1:11" s="11" customFormat="1" ht="24.95" customHeight="1" x14ac:dyDescent="0.2">
      <c r="A143" s="3"/>
      <c r="B143" s="1"/>
      <c r="C143" s="1"/>
      <c r="D143" s="7"/>
      <c r="E143" s="3"/>
      <c r="F143" s="4"/>
      <c r="G143" s="24"/>
      <c r="H143" s="34"/>
    </row>
    <row r="144" spans="1:11" s="11" customFormat="1" ht="24.95" customHeight="1" x14ac:dyDescent="0.2">
      <c r="A144" s="3"/>
      <c r="B144" s="1"/>
      <c r="C144" s="1"/>
      <c r="D144" s="7"/>
      <c r="E144" s="3"/>
      <c r="F144" s="4"/>
      <c r="G144" s="24"/>
      <c r="H144" s="34"/>
    </row>
    <row r="145" spans="1:8" s="11" customFormat="1" ht="24.95" customHeight="1" x14ac:dyDescent="0.2">
      <c r="A145" s="3"/>
      <c r="B145" s="1"/>
      <c r="C145" s="1"/>
      <c r="D145" s="7"/>
      <c r="E145" s="3"/>
      <c r="F145" s="4"/>
      <c r="G145" s="24"/>
      <c r="H145" s="34"/>
    </row>
    <row r="146" spans="1:8" s="11" customFormat="1" ht="24.95" customHeight="1" x14ac:dyDescent="0.2">
      <c r="A146" s="3"/>
      <c r="B146" s="1"/>
      <c r="C146" s="1"/>
      <c r="D146" s="7"/>
      <c r="E146" s="3"/>
      <c r="F146" s="4"/>
      <c r="G146" s="24"/>
      <c r="H146" s="34"/>
    </row>
    <row r="147" spans="1:8" s="11" customFormat="1" ht="24.95" customHeight="1" x14ac:dyDescent="0.2">
      <c r="A147" s="3"/>
      <c r="B147" s="1"/>
      <c r="C147" s="1"/>
      <c r="D147" s="7"/>
      <c r="E147" s="3"/>
      <c r="F147" s="4"/>
      <c r="G147" s="24"/>
      <c r="H147" s="34"/>
    </row>
    <row r="148" spans="1:8" s="11" customFormat="1" ht="24.95" customHeight="1" x14ac:dyDescent="0.2">
      <c r="A148" s="3"/>
      <c r="B148" s="1"/>
      <c r="C148" s="1"/>
      <c r="D148" s="7"/>
      <c r="E148" s="3"/>
      <c r="F148" s="4"/>
      <c r="G148" s="24"/>
      <c r="H148" s="34"/>
    </row>
    <row r="149" spans="1:8" s="11" customFormat="1" ht="24.95" customHeight="1" x14ac:dyDescent="0.2">
      <c r="A149" s="3"/>
      <c r="B149" s="1"/>
      <c r="C149" s="1"/>
      <c r="D149" s="7"/>
      <c r="E149" s="3"/>
      <c r="F149" s="4"/>
      <c r="G149" s="24"/>
      <c r="H149" s="34"/>
    </row>
    <row r="150" spans="1:8" s="11" customFormat="1" ht="24.95" customHeight="1" x14ac:dyDescent="0.2">
      <c r="A150" s="3"/>
      <c r="B150" s="1"/>
      <c r="C150" s="1"/>
      <c r="D150" s="7"/>
      <c r="E150" s="3"/>
      <c r="F150" s="4"/>
      <c r="G150" s="24"/>
      <c r="H150" s="34"/>
    </row>
    <row r="151" spans="1:8" s="11" customFormat="1" ht="24.95" customHeight="1" x14ac:dyDescent="0.2">
      <c r="A151" s="3"/>
      <c r="B151" s="1"/>
      <c r="C151" s="1"/>
      <c r="D151" s="7"/>
      <c r="E151" s="3"/>
      <c r="F151" s="4"/>
      <c r="G151" s="24"/>
      <c r="H151" s="34"/>
    </row>
    <row r="152" spans="1:8" s="11" customFormat="1" ht="24.95" customHeight="1" x14ac:dyDescent="0.2">
      <c r="A152" s="3"/>
      <c r="B152" s="1"/>
      <c r="C152" s="1"/>
      <c r="D152" s="7"/>
      <c r="E152" s="3"/>
      <c r="F152" s="4"/>
      <c r="G152" s="24"/>
      <c r="H152" s="34"/>
    </row>
    <row r="153" spans="1:8" s="11" customFormat="1" ht="24.95" customHeight="1" x14ac:dyDescent="0.2">
      <c r="A153" s="3"/>
      <c r="B153" s="1"/>
      <c r="C153" s="1"/>
      <c r="D153" s="7"/>
      <c r="E153" s="3"/>
      <c r="F153" s="4"/>
      <c r="G153" s="24"/>
      <c r="H153" s="34"/>
    </row>
    <row r="154" spans="1:8" s="11" customFormat="1" ht="24.95" customHeight="1" x14ac:dyDescent="0.2">
      <c r="A154" s="3"/>
      <c r="B154" s="1"/>
      <c r="C154" s="1"/>
      <c r="D154" s="7"/>
      <c r="E154" s="3"/>
      <c r="F154" s="4"/>
      <c r="G154" s="24"/>
      <c r="H154" s="34"/>
    </row>
    <row r="155" spans="1:8" s="11" customFormat="1" ht="27.95" customHeight="1" x14ac:dyDescent="0.2">
      <c r="A155" s="3"/>
      <c r="B155" s="1"/>
      <c r="C155" s="1"/>
      <c r="D155" s="7"/>
      <c r="E155" s="3"/>
      <c r="F155" s="4"/>
      <c r="G155" s="24"/>
      <c r="H155" s="34"/>
    </row>
    <row r="156" spans="1:8" s="11" customFormat="1" ht="24.95" customHeight="1" x14ac:dyDescent="0.2">
      <c r="A156" s="3"/>
      <c r="B156" s="1"/>
      <c r="C156" s="1"/>
      <c r="D156" s="7"/>
      <c r="E156" s="3"/>
      <c r="F156" s="4"/>
      <c r="G156" s="24"/>
      <c r="H156" s="34"/>
    </row>
    <row r="157" spans="1:8" s="19" customFormat="1" ht="24.95" customHeight="1" x14ac:dyDescent="0.2">
      <c r="A157" s="3"/>
      <c r="B157" s="1"/>
      <c r="C157" s="1"/>
      <c r="D157" s="7"/>
      <c r="E157" s="3"/>
      <c r="F157" s="4"/>
      <c r="G157" s="24"/>
      <c r="H157" s="18"/>
    </row>
    <row r="158" spans="1:8" s="19" customFormat="1" ht="24.95" customHeight="1" x14ac:dyDescent="0.2">
      <c r="A158" s="3"/>
      <c r="B158" s="1"/>
      <c r="C158" s="1"/>
      <c r="D158" s="7"/>
      <c r="E158" s="3"/>
      <c r="F158" s="4"/>
      <c r="G158" s="24"/>
      <c r="H158" s="18"/>
    </row>
    <row r="159" spans="1:8" s="20" customFormat="1" ht="35.1" customHeight="1" x14ac:dyDescent="0.2">
      <c r="A159" s="3"/>
      <c r="B159" s="1"/>
      <c r="C159" s="1"/>
      <c r="D159" s="7"/>
      <c r="E159" s="3"/>
      <c r="F159" s="4"/>
      <c r="G159" s="24"/>
      <c r="H159" s="35"/>
    </row>
    <row r="160" spans="1:8" s="21" customFormat="1" ht="35.1" customHeight="1" x14ac:dyDescent="0.2">
      <c r="A160" s="3"/>
      <c r="B160" s="1"/>
      <c r="C160" s="1"/>
      <c r="D160" s="7"/>
      <c r="E160" s="3"/>
      <c r="F160" s="4"/>
      <c r="G160" s="24"/>
      <c r="H160" s="33"/>
    </row>
    <row r="161" spans="1:11" s="10" customFormat="1" ht="24.95" customHeight="1" x14ac:dyDescent="0.25">
      <c r="A161" s="3"/>
      <c r="B161" s="1"/>
      <c r="C161" s="1"/>
      <c r="D161" s="7"/>
      <c r="E161" s="3"/>
      <c r="F161" s="4"/>
      <c r="G161" s="24"/>
      <c r="H161" s="29"/>
      <c r="I161" s="29"/>
      <c r="J161" s="29"/>
      <c r="K161" s="29"/>
    </row>
    <row r="162" spans="1:11" s="6" customFormat="1" ht="24.95" customHeight="1" x14ac:dyDescent="0.25">
      <c r="A162" s="3"/>
      <c r="B162" s="1"/>
      <c r="C162" s="1"/>
      <c r="D162" s="7"/>
      <c r="E162" s="3"/>
      <c r="F162" s="4"/>
      <c r="G162" s="24"/>
      <c r="H162" s="5"/>
      <c r="I162" s="5"/>
      <c r="J162" s="5"/>
      <c r="K162" s="5"/>
    </row>
    <row r="163" spans="1:11" s="11" customFormat="1" ht="24.95" customHeight="1" x14ac:dyDescent="0.2">
      <c r="A163" s="3"/>
      <c r="B163" s="1"/>
      <c r="C163" s="1"/>
      <c r="D163" s="7"/>
      <c r="E163" s="3"/>
      <c r="F163" s="4"/>
      <c r="G163" s="24"/>
      <c r="H163" s="34"/>
    </row>
    <row r="164" spans="1:11" s="11" customFormat="1" ht="24.95" customHeight="1" x14ac:dyDescent="0.2">
      <c r="A164" s="3"/>
      <c r="B164" s="1"/>
      <c r="C164" s="1"/>
      <c r="D164" s="7"/>
      <c r="E164" s="3"/>
      <c r="F164" s="4"/>
      <c r="G164" s="24"/>
      <c r="H164" s="34"/>
    </row>
    <row r="165" spans="1:11" s="11" customFormat="1" ht="24.95" customHeight="1" x14ac:dyDescent="0.2">
      <c r="A165" s="3"/>
      <c r="B165" s="1"/>
      <c r="C165" s="1"/>
      <c r="D165" s="7"/>
      <c r="E165" s="3"/>
      <c r="F165" s="4"/>
      <c r="G165" s="24"/>
      <c r="H165" s="34"/>
    </row>
    <row r="166" spans="1:11" s="11" customFormat="1" ht="24.95" customHeight="1" x14ac:dyDescent="0.2">
      <c r="A166" s="3"/>
      <c r="B166" s="1"/>
      <c r="C166" s="1"/>
      <c r="D166" s="7"/>
      <c r="E166" s="3"/>
      <c r="F166" s="4"/>
      <c r="G166" s="24"/>
      <c r="H166" s="34"/>
    </row>
    <row r="167" spans="1:11" s="11" customFormat="1" ht="24.95" customHeight="1" x14ac:dyDescent="0.2">
      <c r="A167" s="3"/>
      <c r="B167" s="1"/>
      <c r="C167" s="1"/>
      <c r="D167" s="7"/>
      <c r="E167" s="3"/>
      <c r="F167" s="4"/>
      <c r="G167" s="24"/>
      <c r="H167" s="34"/>
    </row>
    <row r="168" spans="1:11" s="11" customFormat="1" ht="24.95" customHeight="1" x14ac:dyDescent="0.2">
      <c r="A168" s="3"/>
      <c r="B168" s="1"/>
      <c r="C168" s="1"/>
      <c r="D168" s="7"/>
      <c r="E168" s="3"/>
      <c r="F168" s="4"/>
      <c r="G168" s="24"/>
      <c r="H168" s="34"/>
    </row>
    <row r="169" spans="1:11" s="11" customFormat="1" ht="24.95" customHeight="1" x14ac:dyDescent="0.2">
      <c r="A169" s="3"/>
      <c r="B169" s="1"/>
      <c r="C169" s="1"/>
      <c r="D169" s="7"/>
      <c r="E169" s="3"/>
      <c r="F169" s="4"/>
      <c r="G169" s="24"/>
      <c r="H169" s="34"/>
    </row>
    <row r="170" spans="1:11" s="11" customFormat="1" ht="24.95" customHeight="1" x14ac:dyDescent="0.2">
      <c r="A170" s="3"/>
      <c r="B170" s="1"/>
      <c r="C170" s="1"/>
      <c r="D170" s="7"/>
      <c r="E170" s="3"/>
      <c r="F170" s="4"/>
      <c r="G170" s="24"/>
      <c r="H170" s="34"/>
    </row>
    <row r="171" spans="1:11" s="11" customFormat="1" ht="24.95" customHeight="1" x14ac:dyDescent="0.2">
      <c r="A171" s="3"/>
      <c r="B171" s="1"/>
      <c r="C171" s="1"/>
      <c r="D171" s="7"/>
      <c r="E171" s="3"/>
      <c r="F171" s="4"/>
      <c r="G171" s="24"/>
      <c r="H171" s="34"/>
    </row>
    <row r="172" spans="1:11" s="11" customFormat="1" ht="24.95" customHeight="1" x14ac:dyDescent="0.2">
      <c r="A172" s="3"/>
      <c r="B172" s="1"/>
      <c r="C172" s="1"/>
      <c r="D172" s="7"/>
      <c r="E172" s="3"/>
      <c r="F172" s="4"/>
      <c r="G172" s="24"/>
      <c r="H172" s="34"/>
    </row>
    <row r="173" spans="1:11" s="11" customFormat="1" ht="24.95" customHeight="1" x14ac:dyDescent="0.2">
      <c r="A173" s="3"/>
      <c r="B173" s="1"/>
      <c r="C173" s="1"/>
      <c r="D173" s="7"/>
      <c r="E173" s="3"/>
      <c r="F173" s="4"/>
      <c r="G173" s="24"/>
      <c r="H173" s="34"/>
    </row>
    <row r="174" spans="1:11" s="11" customFormat="1" ht="24.95" customHeight="1" x14ac:dyDescent="0.2">
      <c r="A174" s="3"/>
      <c r="B174" s="1"/>
      <c r="C174" s="1"/>
      <c r="D174" s="7"/>
      <c r="E174" s="3"/>
      <c r="F174" s="4"/>
      <c r="G174" s="24"/>
      <c r="H174" s="34"/>
    </row>
    <row r="175" spans="1:11" s="11" customFormat="1" ht="27.95" customHeight="1" x14ac:dyDescent="0.2">
      <c r="A175" s="3"/>
      <c r="B175" s="1"/>
      <c r="C175" s="1"/>
      <c r="D175" s="7"/>
      <c r="E175" s="3"/>
      <c r="F175" s="4"/>
      <c r="G175" s="24"/>
      <c r="H175" s="34"/>
    </row>
    <row r="176" spans="1:11" s="11" customFormat="1" ht="24.95" customHeight="1" x14ac:dyDescent="0.2">
      <c r="A176" s="3"/>
      <c r="B176" s="1"/>
      <c r="C176" s="1"/>
      <c r="D176" s="7"/>
      <c r="E176" s="3"/>
      <c r="F176" s="4"/>
      <c r="G176" s="24"/>
      <c r="H176" s="34"/>
    </row>
    <row r="177" spans="1:11" s="19" customFormat="1" ht="24.95" customHeight="1" x14ac:dyDescent="0.2">
      <c r="A177" s="3"/>
      <c r="B177" s="1"/>
      <c r="C177" s="1"/>
      <c r="D177" s="7"/>
      <c r="E177" s="3"/>
      <c r="F177" s="4"/>
      <c r="G177" s="24"/>
      <c r="H177" s="18"/>
    </row>
    <row r="178" spans="1:11" s="19" customFormat="1" ht="24.95" customHeight="1" x14ac:dyDescent="0.2">
      <c r="A178" s="3"/>
      <c r="B178" s="1"/>
      <c r="C178" s="1"/>
      <c r="D178" s="7"/>
      <c r="E178" s="3"/>
      <c r="F178" s="4"/>
      <c r="G178" s="24"/>
      <c r="H178" s="18"/>
    </row>
    <row r="179" spans="1:11" s="20" customFormat="1" ht="35.1" customHeight="1" x14ac:dyDescent="0.2">
      <c r="A179" s="3"/>
      <c r="B179" s="1"/>
      <c r="C179" s="1"/>
      <c r="D179" s="7"/>
      <c r="E179" s="3"/>
      <c r="F179" s="4"/>
      <c r="G179" s="24"/>
      <c r="H179" s="35"/>
    </row>
    <row r="180" spans="1:11" s="20" customFormat="1" ht="35.1" customHeight="1" x14ac:dyDescent="0.2">
      <c r="A180" s="3"/>
      <c r="B180" s="1"/>
      <c r="C180" s="1"/>
      <c r="D180" s="7"/>
      <c r="E180" s="3"/>
      <c r="F180" s="4"/>
      <c r="G180" s="24"/>
      <c r="H180" s="35"/>
    </row>
    <row r="181" spans="1:11" s="10" customFormat="1" ht="24.95" customHeight="1" x14ac:dyDescent="0.25">
      <c r="A181" s="3"/>
      <c r="B181" s="1"/>
      <c r="C181" s="1"/>
      <c r="D181" s="7"/>
      <c r="E181" s="3"/>
      <c r="F181" s="4"/>
      <c r="G181" s="24"/>
      <c r="H181" s="29"/>
      <c r="I181" s="29"/>
      <c r="J181" s="29"/>
      <c r="K181" s="29"/>
    </row>
    <row r="182" spans="1:11" s="6" customFormat="1" ht="24.95" customHeight="1" x14ac:dyDescent="0.25">
      <c r="A182" s="3"/>
      <c r="B182" s="1"/>
      <c r="C182" s="1"/>
      <c r="D182" s="7"/>
      <c r="E182" s="3"/>
      <c r="F182" s="4"/>
      <c r="G182" s="24"/>
      <c r="H182" s="5"/>
      <c r="I182" s="5"/>
      <c r="J182" s="5"/>
      <c r="K182" s="5"/>
    </row>
    <row r="183" spans="1:11" s="11" customFormat="1" ht="24.95" customHeight="1" x14ac:dyDescent="0.2">
      <c r="A183" s="3"/>
      <c r="B183" s="1"/>
      <c r="C183" s="1"/>
      <c r="D183" s="7"/>
      <c r="E183" s="3"/>
      <c r="F183" s="4"/>
      <c r="G183" s="24"/>
      <c r="H183" s="34"/>
    </row>
    <row r="184" spans="1:11" s="11" customFormat="1" ht="24.95" customHeight="1" x14ac:dyDescent="0.2">
      <c r="A184" s="3"/>
      <c r="B184" s="1"/>
      <c r="C184" s="1"/>
      <c r="D184" s="7"/>
      <c r="E184" s="3"/>
      <c r="F184" s="4"/>
      <c r="G184" s="24"/>
      <c r="H184" s="34"/>
    </row>
    <row r="185" spans="1:11" s="11" customFormat="1" ht="24.95" customHeight="1" x14ac:dyDescent="0.2">
      <c r="A185" s="3"/>
      <c r="B185" s="1"/>
      <c r="C185" s="1"/>
      <c r="D185" s="7"/>
      <c r="E185" s="3"/>
      <c r="F185" s="4"/>
      <c r="G185" s="24"/>
      <c r="H185" s="34"/>
    </row>
    <row r="186" spans="1:11" s="11" customFormat="1" ht="24.95" customHeight="1" x14ac:dyDescent="0.2">
      <c r="A186" s="3"/>
      <c r="B186" s="1"/>
      <c r="C186" s="1"/>
      <c r="D186" s="7"/>
      <c r="E186" s="3"/>
      <c r="F186" s="4"/>
      <c r="G186" s="24"/>
      <c r="H186" s="34"/>
    </row>
    <row r="187" spans="1:11" s="11" customFormat="1" ht="24.95" customHeight="1" x14ac:dyDescent="0.2">
      <c r="A187" s="3"/>
      <c r="B187" s="1"/>
      <c r="C187" s="1"/>
      <c r="D187" s="7"/>
      <c r="E187" s="3"/>
      <c r="F187" s="4"/>
      <c r="G187" s="24"/>
      <c r="H187" s="34"/>
    </row>
    <row r="188" spans="1:11" s="11" customFormat="1" ht="24.95" customHeight="1" x14ac:dyDescent="0.2">
      <c r="A188" s="3"/>
      <c r="B188" s="1"/>
      <c r="C188" s="1"/>
      <c r="D188" s="7"/>
      <c r="E188" s="3"/>
      <c r="F188" s="4"/>
      <c r="G188" s="24"/>
      <c r="H188" s="34"/>
    </row>
    <row r="189" spans="1:11" s="11" customFormat="1" ht="24.95" customHeight="1" x14ac:dyDescent="0.2">
      <c r="A189" s="3"/>
      <c r="B189" s="1"/>
      <c r="C189" s="1"/>
      <c r="D189" s="7"/>
      <c r="E189" s="3"/>
      <c r="F189" s="4"/>
      <c r="G189" s="24"/>
      <c r="H189" s="34"/>
    </row>
    <row r="190" spans="1:11" s="11" customFormat="1" ht="24.95" customHeight="1" x14ac:dyDescent="0.2">
      <c r="A190" s="3"/>
      <c r="B190" s="1"/>
      <c r="C190" s="1"/>
      <c r="D190" s="7"/>
      <c r="E190" s="3"/>
      <c r="F190" s="4"/>
      <c r="G190" s="24"/>
      <c r="H190" s="34"/>
    </row>
    <row r="191" spans="1:11" s="11" customFormat="1" ht="24.95" customHeight="1" x14ac:dyDescent="0.2">
      <c r="A191" s="3"/>
      <c r="B191" s="1"/>
      <c r="C191" s="1"/>
      <c r="D191" s="7"/>
      <c r="E191" s="3"/>
      <c r="F191" s="4"/>
      <c r="G191" s="24"/>
      <c r="H191" s="34"/>
    </row>
    <row r="192" spans="1:11" s="11" customFormat="1" ht="24.95" customHeight="1" x14ac:dyDescent="0.2">
      <c r="A192" s="3"/>
      <c r="B192" s="1"/>
      <c r="C192" s="1"/>
      <c r="D192" s="7"/>
      <c r="E192" s="3"/>
      <c r="F192" s="4"/>
      <c r="G192" s="24"/>
      <c r="H192" s="34"/>
    </row>
    <row r="193" spans="1:11" s="11" customFormat="1" ht="24.95" customHeight="1" x14ac:dyDescent="0.2">
      <c r="A193" s="3"/>
      <c r="B193" s="1"/>
      <c r="C193" s="1"/>
      <c r="D193" s="7"/>
      <c r="E193" s="3"/>
      <c r="F193" s="4"/>
      <c r="G193" s="24"/>
      <c r="H193" s="34"/>
    </row>
    <row r="194" spans="1:11" s="11" customFormat="1" ht="24.95" customHeight="1" x14ac:dyDescent="0.2">
      <c r="A194" s="3"/>
      <c r="B194" s="1"/>
      <c r="C194" s="1"/>
      <c r="D194" s="7"/>
      <c r="E194" s="3"/>
      <c r="F194" s="4"/>
      <c r="G194" s="24"/>
      <c r="H194" s="34"/>
    </row>
    <row r="195" spans="1:11" s="11" customFormat="1" ht="27.95" customHeight="1" x14ac:dyDescent="0.2">
      <c r="A195" s="3"/>
      <c r="B195" s="1"/>
      <c r="C195" s="1"/>
      <c r="D195" s="7"/>
      <c r="E195" s="3"/>
      <c r="F195" s="4"/>
      <c r="G195" s="24"/>
      <c r="H195" s="34"/>
    </row>
    <row r="196" spans="1:11" s="11" customFormat="1" ht="24.95" customHeight="1" x14ac:dyDescent="0.2">
      <c r="A196" s="3"/>
      <c r="B196" s="1"/>
      <c r="C196" s="1"/>
      <c r="D196" s="7"/>
      <c r="E196" s="3"/>
      <c r="F196" s="4"/>
      <c r="G196" s="24"/>
      <c r="H196" s="34"/>
    </row>
    <row r="197" spans="1:11" s="19" customFormat="1" ht="24.95" customHeight="1" x14ac:dyDescent="0.2">
      <c r="A197" s="3"/>
      <c r="B197" s="1"/>
      <c r="C197" s="1"/>
      <c r="D197" s="7"/>
      <c r="E197" s="3"/>
      <c r="F197" s="4"/>
      <c r="G197" s="24"/>
      <c r="H197" s="18"/>
    </row>
    <row r="198" spans="1:11" s="19" customFormat="1" ht="24.95" customHeight="1" x14ac:dyDescent="0.2">
      <c r="A198" s="3"/>
      <c r="B198" s="1"/>
      <c r="C198" s="1"/>
      <c r="D198" s="7"/>
      <c r="E198" s="3"/>
      <c r="F198" s="4"/>
      <c r="G198" s="24"/>
      <c r="H198" s="18"/>
    </row>
    <row r="199" spans="1:11" s="20" customFormat="1" ht="35.1" customHeight="1" x14ac:dyDescent="0.2">
      <c r="A199" s="3"/>
      <c r="B199" s="1"/>
      <c r="C199" s="1"/>
      <c r="D199" s="7"/>
      <c r="E199" s="3"/>
      <c r="F199" s="4"/>
      <c r="G199" s="24"/>
      <c r="H199" s="35"/>
    </row>
    <row r="200" spans="1:11" s="20" customFormat="1" ht="35.1" customHeight="1" x14ac:dyDescent="0.2">
      <c r="A200" s="3"/>
      <c r="B200" s="1"/>
      <c r="C200" s="1"/>
      <c r="D200" s="7"/>
      <c r="E200" s="3"/>
      <c r="F200" s="4"/>
      <c r="G200" s="24"/>
      <c r="H200" s="35"/>
    </row>
    <row r="201" spans="1:11" s="14" customFormat="1" ht="35.1" customHeight="1" x14ac:dyDescent="0.2">
      <c r="A201" s="3"/>
      <c r="B201" s="1"/>
      <c r="C201" s="1"/>
      <c r="D201" s="7"/>
      <c r="E201" s="3"/>
      <c r="F201" s="4"/>
      <c r="G201" s="24"/>
      <c r="H201" s="36"/>
    </row>
    <row r="202" spans="1:11" s="10" customFormat="1" ht="24.95" customHeight="1" x14ac:dyDescent="0.25">
      <c r="A202" s="3"/>
      <c r="B202" s="1"/>
      <c r="C202" s="1"/>
      <c r="D202" s="7"/>
      <c r="E202" s="3"/>
      <c r="F202" s="4"/>
      <c r="G202" s="24"/>
      <c r="H202" s="29"/>
      <c r="I202" s="29"/>
      <c r="J202" s="29"/>
      <c r="K202" s="29"/>
    </row>
    <row r="203" spans="1:11" s="6" customFormat="1" ht="24.95" customHeight="1" x14ac:dyDescent="0.25">
      <c r="A203" s="3"/>
      <c r="B203" s="1"/>
      <c r="C203" s="1"/>
      <c r="D203" s="7"/>
      <c r="E203" s="3"/>
      <c r="F203" s="4"/>
      <c r="G203" s="24"/>
      <c r="H203" s="5"/>
      <c r="I203" s="5"/>
      <c r="J203" s="5"/>
      <c r="K203" s="5"/>
    </row>
    <row r="204" spans="1:11" s="6" customFormat="1" ht="24.95" customHeight="1" x14ac:dyDescent="0.25">
      <c r="A204" s="3"/>
      <c r="B204" s="1"/>
      <c r="C204" s="1"/>
      <c r="D204" s="7"/>
      <c r="E204" s="3"/>
      <c r="F204" s="4"/>
      <c r="G204" s="24"/>
      <c r="H204" s="5"/>
      <c r="I204" s="5"/>
      <c r="J204" s="5"/>
      <c r="K204" s="5"/>
    </row>
    <row r="205" spans="1:11" s="6" customFormat="1" ht="24.95" customHeight="1" x14ac:dyDescent="0.25">
      <c r="A205" s="3"/>
      <c r="B205" s="1"/>
      <c r="C205" s="1"/>
      <c r="D205" s="7"/>
      <c r="E205" s="3"/>
      <c r="F205" s="4"/>
      <c r="G205" s="24"/>
      <c r="H205" s="5"/>
      <c r="I205" s="5"/>
      <c r="J205" s="5"/>
      <c r="K205" s="5"/>
    </row>
    <row r="206" spans="1:11" ht="24.95" customHeight="1" x14ac:dyDescent="0.2"/>
    <row r="207" spans="1:11" ht="24.95" customHeight="1" x14ac:dyDescent="0.2"/>
    <row r="208" spans="1:11" ht="24.95" customHeight="1" x14ac:dyDescent="0.2"/>
    <row r="209" spans="1:105" s="126" customFormat="1" ht="24.95" customHeight="1" x14ac:dyDescent="0.2">
      <c r="A209" s="3"/>
      <c r="B209" s="1"/>
      <c r="C209" s="1"/>
      <c r="D209" s="7"/>
      <c r="E209" s="3"/>
      <c r="F209" s="4"/>
      <c r="G209" s="24"/>
      <c r="H209" s="18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25"/>
    </row>
    <row r="210" spans="1:105" s="6" customFormat="1" ht="24.95" customHeight="1" x14ac:dyDescent="0.25">
      <c r="A210" s="3"/>
      <c r="B210" s="1"/>
      <c r="C210" s="1"/>
      <c r="D210" s="7"/>
      <c r="E210" s="3"/>
      <c r="F210" s="4"/>
      <c r="G210" s="24"/>
      <c r="H210" s="5"/>
      <c r="I210" s="5"/>
      <c r="J210" s="5"/>
      <c r="K210" s="5"/>
    </row>
    <row r="211" spans="1:105" s="6" customFormat="1" ht="24.95" customHeight="1" x14ac:dyDescent="0.25">
      <c r="A211" s="3"/>
      <c r="B211" s="1"/>
      <c r="C211" s="1"/>
      <c r="D211" s="7"/>
      <c r="E211" s="3"/>
      <c r="F211" s="4"/>
      <c r="G211" s="24"/>
      <c r="H211" s="5"/>
      <c r="I211" s="5"/>
      <c r="J211" s="5"/>
      <c r="K211" s="5"/>
    </row>
    <row r="212" spans="1:105" s="6" customFormat="1" ht="24.95" customHeight="1" x14ac:dyDescent="0.25">
      <c r="A212" s="3"/>
      <c r="B212" s="1"/>
      <c r="C212" s="1"/>
      <c r="D212" s="7"/>
      <c r="E212" s="3"/>
      <c r="F212" s="4"/>
      <c r="G212" s="24"/>
      <c r="H212" s="5"/>
      <c r="I212" s="5"/>
      <c r="J212" s="5"/>
      <c r="K212" s="5"/>
    </row>
    <row r="213" spans="1:105" s="6" customFormat="1" ht="24.95" customHeight="1" x14ac:dyDescent="0.25">
      <c r="A213" s="3"/>
      <c r="B213" s="1"/>
      <c r="C213" s="1"/>
      <c r="D213" s="7"/>
      <c r="E213" s="3"/>
      <c r="F213" s="4"/>
      <c r="G213" s="24"/>
      <c r="H213" s="5"/>
      <c r="I213" s="5"/>
      <c r="J213" s="5"/>
      <c r="K213" s="5"/>
    </row>
    <row r="214" spans="1:105" ht="24.95" customHeight="1" x14ac:dyDescent="0.2"/>
    <row r="215" spans="1:105" ht="24.95" customHeight="1" x14ac:dyDescent="0.2"/>
    <row r="216" spans="1:105" ht="24.95" customHeight="1" x14ac:dyDescent="0.2"/>
    <row r="217" spans="1:105" ht="24.95" customHeight="1" x14ac:dyDescent="0.2"/>
    <row r="218" spans="1:105" s="6" customFormat="1" ht="24.95" customHeight="1" x14ac:dyDescent="0.25">
      <c r="A218" s="3"/>
      <c r="B218" s="1"/>
      <c r="C218" s="1"/>
      <c r="D218" s="7"/>
      <c r="E218" s="3"/>
      <c r="F218" s="4"/>
      <c r="G218" s="24"/>
      <c r="H218" s="5"/>
      <c r="I218" s="5"/>
      <c r="J218" s="5"/>
      <c r="K218" s="5"/>
    </row>
    <row r="219" spans="1:105" ht="24.95" customHeight="1" x14ac:dyDescent="0.2"/>
    <row r="220" spans="1:105" ht="24.95" customHeight="1" x14ac:dyDescent="0.2"/>
    <row r="221" spans="1:105" ht="24.95" customHeight="1" x14ac:dyDescent="0.2"/>
    <row r="222" spans="1:105" ht="24.95" customHeight="1" x14ac:dyDescent="0.2"/>
    <row r="223" spans="1:105" ht="24.95" customHeight="1" x14ac:dyDescent="0.2"/>
    <row r="224" spans="1:105" s="121" customFormat="1" ht="24.95" customHeight="1" x14ac:dyDescent="0.2">
      <c r="A224" s="3"/>
      <c r="B224" s="1"/>
      <c r="C224" s="1"/>
      <c r="D224" s="7"/>
      <c r="E224" s="3"/>
      <c r="F224" s="4"/>
      <c r="G224" s="24"/>
      <c r="H224" s="120"/>
      <c r="I224" s="120"/>
      <c r="J224" s="120"/>
      <c r="K224" s="120"/>
    </row>
    <row r="225" spans="1:11" ht="24.95" customHeight="1" x14ac:dyDescent="0.2"/>
    <row r="226" spans="1:11" ht="24.95" customHeight="1" x14ac:dyDescent="0.2"/>
    <row r="227" spans="1:11" s="121" customFormat="1" ht="24.95" customHeight="1" x14ac:dyDescent="0.2">
      <c r="A227" s="3"/>
      <c r="B227" s="1"/>
      <c r="C227" s="1"/>
      <c r="D227" s="7"/>
      <c r="E227" s="3"/>
      <c r="F227" s="4"/>
      <c r="G227" s="24"/>
      <c r="H227" s="120"/>
      <c r="I227" s="120"/>
      <c r="J227" s="120"/>
      <c r="K227" s="120"/>
    </row>
    <row r="228" spans="1:11" ht="24.95" customHeight="1" x14ac:dyDescent="0.2"/>
    <row r="229" spans="1:11" ht="24.95" customHeight="1" x14ac:dyDescent="0.2"/>
    <row r="230" spans="1:11" ht="24.95" customHeight="1" x14ac:dyDescent="0.2"/>
    <row r="231" spans="1:11" ht="24.95" customHeight="1" x14ac:dyDescent="0.2"/>
    <row r="232" spans="1:11" s="11" customFormat="1" ht="24.95" customHeight="1" x14ac:dyDescent="0.2">
      <c r="A232" s="3"/>
      <c r="B232" s="1"/>
      <c r="C232" s="1"/>
      <c r="D232" s="7"/>
      <c r="E232" s="3"/>
      <c r="F232" s="4"/>
      <c r="G232" s="24"/>
      <c r="H232" s="34"/>
    </row>
    <row r="233" spans="1:11" s="14" customFormat="1" ht="35.1" customHeight="1" x14ac:dyDescent="0.2">
      <c r="A233" s="3"/>
      <c r="B233" s="1"/>
      <c r="C233" s="1"/>
      <c r="D233" s="7"/>
      <c r="E233" s="3"/>
      <c r="F233" s="4"/>
      <c r="G233" s="24"/>
      <c r="H233" s="36"/>
    </row>
  </sheetData>
  <sheetProtection selectLockedCells="1" selectUnlockedCells="1"/>
  <mergeCells count="95">
    <mergeCell ref="B16:E16"/>
    <mergeCell ref="B18:E18"/>
    <mergeCell ref="B74:C74"/>
    <mergeCell ref="B75:C75"/>
    <mergeCell ref="B81:C81"/>
    <mergeCell ref="B78:C78"/>
    <mergeCell ref="B52:C52"/>
    <mergeCell ref="A101:A102"/>
    <mergeCell ref="B95:C96"/>
    <mergeCell ref="D95:D96"/>
    <mergeCell ref="E95:E96"/>
    <mergeCell ref="F95:F96"/>
    <mergeCell ref="A44:A45"/>
    <mergeCell ref="B44:C45"/>
    <mergeCell ref="D44:D45"/>
    <mergeCell ref="E44:E45"/>
    <mergeCell ref="F44:F45"/>
    <mergeCell ref="B113:F113"/>
    <mergeCell ref="B94:G94"/>
    <mergeCell ref="B110:C110"/>
    <mergeCell ref="B88:C88"/>
    <mergeCell ref="B100:C100"/>
    <mergeCell ref="G95:G96"/>
    <mergeCell ref="B111:C111"/>
    <mergeCell ref="B108:G108"/>
    <mergeCell ref="B107:C107"/>
    <mergeCell ref="B98:C98"/>
    <mergeCell ref="B97:G97"/>
    <mergeCell ref="B55:C55"/>
    <mergeCell ref="B43:G43"/>
    <mergeCell ref="B86:F86"/>
    <mergeCell ref="B87:C87"/>
    <mergeCell ref="B89:C89"/>
    <mergeCell ref="B93:F93"/>
    <mergeCell ref="G44:G45"/>
    <mergeCell ref="B71:G71"/>
    <mergeCell ref="B34:G34"/>
    <mergeCell ref="B40:C40"/>
    <mergeCell ref="B46:G46"/>
    <mergeCell ref="B92:C92"/>
    <mergeCell ref="B27:G27"/>
    <mergeCell ref="B41:C41"/>
    <mergeCell ref="B85:C85"/>
    <mergeCell ref="B109:C109"/>
    <mergeCell ref="B7:E7"/>
    <mergeCell ref="B9:E9"/>
    <mergeCell ref="B11:E11"/>
    <mergeCell ref="B25:G25"/>
    <mergeCell ref="B33:C33"/>
    <mergeCell ref="B42:F42"/>
    <mergeCell ref="B20:E20"/>
    <mergeCell ref="B72:C72"/>
    <mergeCell ref="B90:C90"/>
    <mergeCell ref="B91:C91"/>
    <mergeCell ref="B51:C51"/>
    <mergeCell ref="B50:G50"/>
    <mergeCell ref="B54:C54"/>
    <mergeCell ref="B53:C53"/>
    <mergeCell ref="B79:C79"/>
    <mergeCell ref="B84:C84"/>
    <mergeCell ref="B77:C77"/>
    <mergeCell ref="B76:C76"/>
    <mergeCell ref="B59:C59"/>
    <mergeCell ref="B82:C82"/>
    <mergeCell ref="B80:C80"/>
    <mergeCell ref="B83:C83"/>
    <mergeCell ref="B112:C112"/>
    <mergeCell ref="B99:C99"/>
    <mergeCell ref="B101:C101"/>
    <mergeCell ref="B102:G102"/>
    <mergeCell ref="B103:C103"/>
    <mergeCell ref="B104:C104"/>
    <mergeCell ref="B105:C105"/>
    <mergeCell ref="B106:C106"/>
    <mergeCell ref="B47:C47"/>
    <mergeCell ref="B48:C48"/>
    <mergeCell ref="B49:C49"/>
    <mergeCell ref="A75:A76"/>
    <mergeCell ref="B69:C70"/>
    <mergeCell ref="B73:C73"/>
    <mergeCell ref="B60:G60"/>
    <mergeCell ref="B56:C56"/>
    <mergeCell ref="B57:C57"/>
    <mergeCell ref="E69:E70"/>
    <mergeCell ref="F69:F70"/>
    <mergeCell ref="G69:G70"/>
    <mergeCell ref="B61:C61"/>
    <mergeCell ref="B62:C62"/>
    <mergeCell ref="B63:C63"/>
    <mergeCell ref="B64:C64"/>
    <mergeCell ref="B65:C65"/>
    <mergeCell ref="B66:C66"/>
    <mergeCell ref="B67:C67"/>
    <mergeCell ref="B68:C68"/>
    <mergeCell ref="D69:D70"/>
  </mergeCells>
  <phoneticPr fontId="10" type="noConversion"/>
  <pageMargins left="0.39370078740157483" right="0.31496062992125984" top="0.39370078740157483" bottom="0.39370078740157483" header="0.51181102362204722" footer="0.51181102362204722"/>
  <pageSetup paperSize="9" scale="51" firstPageNumber="0" orientation="landscape" r:id="rId1"/>
  <headerFooter alignWithMargins="0"/>
  <rowBreaks count="5" manualBreakCount="5">
    <brk id="42" max="6" man="1"/>
    <brk id="68" max="6" man="1"/>
    <brk id="85" max="6" man="1"/>
    <brk id="93" max="6" man="1"/>
    <brk id="1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6" baseType="lpstr">
      <vt:lpstr>výkaz</vt:lpstr>
      <vt:lpstr>__xlnm.Print_Area_1</vt:lpstr>
      <vt:lpstr>Excel_BuiltIn_Print_Area_1_1</vt:lpstr>
      <vt:lpstr>Excel_BuiltIn_Print_Area_1_1_1</vt:lpstr>
      <vt:lpstr>Excel_BuiltIn_Print_Area_1_1_1_1</vt:lpstr>
      <vt:lpstr>výkaz!Oblast_tisku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smradoch</dc:creator>
  <cp:lastModifiedBy>Součková Ludmila</cp:lastModifiedBy>
  <cp:lastPrinted>2024-04-15T11:26:59Z</cp:lastPrinted>
  <dcterms:created xsi:type="dcterms:W3CDTF">2014-02-15T18:10:23Z</dcterms:created>
  <dcterms:modified xsi:type="dcterms:W3CDTF">2024-04-15T11:27:02Z</dcterms:modified>
</cp:coreProperties>
</file>